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滞納額" sheetId="1" r:id="rId1"/>
    <sheet name="延滞金" sheetId="2" r:id="rId2"/>
  </sheets>
  <definedNames>
    <definedName name="_xlnm.Print_Area" localSheetId="1">'延滞金'!$A$1:$T$27</definedName>
    <definedName name="_xlnm.Print_Area" localSheetId="0">'滞納額'!$A$1:$T$53</definedName>
    <definedName name="_xlnm.Print_Titles" localSheetId="1">'延滞金'!$B:$B</definedName>
  </definedNames>
  <calcPr fullCalcOnLoad="1"/>
</workbook>
</file>

<file path=xl/sharedStrings.xml><?xml version="1.0" encoding="utf-8"?>
<sst xmlns="http://schemas.openxmlformats.org/spreadsheetml/2006/main" count="170" uniqueCount="95">
  <si>
    <t>徴収率</t>
  </si>
  <si>
    <t>合計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</si>
  <si>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</si>
  <si>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</si>
  <si>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</si>
  <si>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</si>
  <si>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</si>
  <si>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</si>
  <si>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</si>
  <si>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</si>
  <si>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</si>
  <si>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現年課税分</t>
  </si>
  <si>
    <t>収入額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</si>
  <si>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</si>
  <si>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</si>
  <si>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</si>
  <si>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</si>
  <si>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</si>
  <si>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</si>
  <si>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</si>
  <si>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</si>
  <si>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</si>
  <si>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</si>
  <si>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</si>
  <si>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</si>
  <si>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</si>
  <si>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</si>
  <si>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</si>
  <si>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</si>
  <si>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</si>
  <si>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</si>
  <si>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</si>
  <si>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</si>
  <si>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未済額</t>
  </si>
  <si>
    <t>徴収率</t>
  </si>
  <si>
    <t>滞納繰越分</t>
  </si>
  <si>
    <t>不納欠損額</t>
  </si>
  <si>
    <t>延滞金収入</t>
  </si>
  <si>
    <t>昭和63年</t>
  </si>
  <si>
    <t>調定額</t>
  </si>
  <si>
    <t>時効</t>
  </si>
  <si>
    <t>Ａ</t>
  </si>
  <si>
    <t>Ｂ</t>
  </si>
  <si>
    <t>Ａ-Ｂ</t>
  </si>
  <si>
    <t>Ｂ/Ａ</t>
  </si>
  <si>
    <t>Ｃ</t>
  </si>
  <si>
    <t>Ｅ</t>
  </si>
  <si>
    <t>Ｃ-Ｄ-Ｅ</t>
  </si>
  <si>
    <t>Ｄ/Ｃ</t>
  </si>
  <si>
    <t>Ａ+Ｃ</t>
  </si>
  <si>
    <t>Ｂ+Ｄ</t>
  </si>
  <si>
    <t>Ｅ</t>
  </si>
  <si>
    <t>（Ｂ+Ｄ）/（Ａ+Ｃ）</t>
  </si>
  <si>
    <t>平成9年以前</t>
  </si>
  <si>
    <t>差額</t>
  </si>
  <si>
    <t>との差額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</si>
  <si>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</si>
  <si>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</si>
  <si>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</si>
  <si>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</si>
  <si>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</si>
  <si>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</si>
  <si>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</si>
  <si>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</si>
  <si>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</si>
  <si>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延滞金合計</t>
  </si>
  <si>
    <t>延滞金/本税</t>
  </si>
  <si>
    <t>収入額に付随して確定した延滞金額</t>
  </si>
  <si>
    <t>収入とするべき延滞金額</t>
  </si>
  <si>
    <t>市税の各年度の差押・交付要求収入額</t>
  </si>
  <si>
    <t>市税の各年度の滞納処分の停止収入額</t>
  </si>
  <si>
    <t>―差押・交付要求</t>
  </si>
  <si>
    <t>―徴収猶予・分納</t>
  </si>
  <si>
    <t>現年滞納処分の停止</t>
  </si>
  <si>
    <t>現年差押・交付要求</t>
  </si>
  <si>
    <t>現年徴収猶予・分納</t>
  </si>
  <si>
    <t>現年その他</t>
  </si>
  <si>
    <t>猶予</t>
  </si>
  <si>
    <t>1年目1ヶ月</t>
  </si>
  <si>
    <t>1年目11ヶ月</t>
  </si>
  <si>
    <t>最初の1ヶ月の掛け率</t>
  </si>
  <si>
    <t>国民健康保険税</t>
  </si>
  <si>
    <t>国民健康保険税退職</t>
  </si>
  <si>
    <t>介護保険料</t>
  </si>
  <si>
    <t>介護保険料退職</t>
  </si>
  <si>
    <t>国保会計の各年度の滞納収入額</t>
  </si>
  <si>
    <t>Ｄ</t>
  </si>
  <si>
    <t>（Ａ+Ｃ）-（Ｂ+Ｄ）</t>
  </si>
  <si>
    <t>19年度滞納収入に対する延滞金割合</t>
  </si>
  <si>
    <t>実際の延滞金収入</t>
  </si>
  <si>
    <t>延滞金の</t>
  </si>
  <si>
    <t>％に基づく各年度の延滞額（概算）</t>
  </si>
  <si>
    <t>実際の</t>
  </si>
  <si>
    <t>4月～9月</t>
  </si>
  <si>
    <t>18年までの平均→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</si>
</sst>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_ "/>
    <numFmt numFmtId="179" formatCode="#,##0.0_ "/>
    <numFmt numFmtId="180" formatCode="#,##0.00_);[Red]\(#,##0.00\)"/>
    <numFmt numFmtId="181" formatCode="#,##0.0000_);[Red]\(#,##0.0000\)"/>
    <numFmt numFmtId="182" formatCode="#,##0_);[Red]\(#,##0\)"/>
    <numFmt numFmtId="183" formatCode="#,##0.000_);[Red]\(#,##0.000\)"/>
    <numFmt numFmtId="184" formatCode="#,##0.0000_ "/>
    <numFmt numFmtId="185" formatCode="#,##0_ ;[Red]\-#,##0\ "/>
    <numFmt numFmtId="186" formatCode="#,##0.00000000000_);[Red]\(#,##0.000000000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4"/>
      <name val="ＭＳ Ｐゴシック"/>
      <family val="3"/>
    </font>
    <font>
      <sz val="16"/>
      <color indexed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12"/>
      <name val="ＭＳ Ｐゴシック"/>
      <family val="3"/>
    </font>
    <font>
      <b/>
      <sz val="16"/>
      <color indexed="17"/>
      <name val="ＭＳ Ｐゴシック"/>
      <family val="3"/>
    </font>
    <font>
      <sz val="16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10"/>
      </left>
      <right>
        <color indexed="63"/>
      </right>
      <top>
        <color indexed="63"/>
      </top>
      <bottom style="dotted"/>
    </border>
    <border>
      <left style="medium">
        <color indexed="12"/>
      </left>
      <right>
        <color indexed="63"/>
      </right>
      <top>
        <color indexed="63"/>
      </top>
      <bottom style="dotted"/>
    </border>
    <border>
      <left style="medium">
        <color indexed="17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>
        <color indexed="10"/>
      </left>
      <right>
        <color indexed="63"/>
      </right>
      <top style="dotted"/>
      <bottom style="dotted"/>
    </border>
    <border>
      <left style="medium">
        <color indexed="17"/>
      </left>
      <right>
        <color indexed="63"/>
      </right>
      <top style="dotted"/>
      <bottom style="dotted"/>
    </border>
    <border>
      <left style="medium">
        <color indexed="12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>
        <color indexed="10"/>
      </left>
      <right>
        <color indexed="63"/>
      </right>
      <top style="dotted"/>
      <bottom style="medium">
        <color indexed="10"/>
      </bottom>
    </border>
    <border>
      <left>
        <color indexed="63"/>
      </left>
      <right>
        <color indexed="63"/>
      </right>
      <top style="dotted"/>
      <bottom style="medium">
        <color indexed="10"/>
      </bottom>
    </border>
    <border>
      <left style="medium">
        <color indexed="12"/>
      </left>
      <right>
        <color indexed="63"/>
      </right>
      <top style="dotted"/>
      <bottom style="medium">
        <color indexed="12"/>
      </bottom>
    </border>
    <border>
      <left>
        <color indexed="63"/>
      </left>
      <right>
        <color indexed="63"/>
      </right>
      <top style="dotted"/>
      <bottom style="medium">
        <color indexed="12"/>
      </bottom>
    </border>
    <border>
      <left style="medium">
        <color indexed="17"/>
      </left>
      <right>
        <color indexed="63"/>
      </right>
      <top style="dotted"/>
      <bottom style="medium">
        <color indexed="17"/>
      </bottom>
    </border>
    <border>
      <left>
        <color indexed="63"/>
      </left>
      <right>
        <color indexed="63"/>
      </right>
      <top style="dotted"/>
      <bottom style="medium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dotted"/>
    </border>
    <border>
      <left style="medium">
        <color indexed="53"/>
      </left>
      <right>
        <color indexed="63"/>
      </right>
      <top style="dotted"/>
      <bottom style="dotted"/>
    </border>
    <border>
      <left style="medium">
        <color indexed="53"/>
      </left>
      <right>
        <color indexed="63"/>
      </right>
      <top style="dotted"/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76" fontId="3" fillId="0" borderId="1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7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2" fontId="3" fillId="0" borderId="0" xfId="0" applyNumberFormat="1" applyFont="1" applyAlignment="1">
      <alignment horizontal="center"/>
    </xf>
    <xf numFmtId="182" fontId="3" fillId="0" borderId="20" xfId="0" applyNumberFormat="1" applyFont="1" applyBorder="1" applyAlignment="1">
      <alignment horizontal="center"/>
    </xf>
    <xf numFmtId="182" fontId="3" fillId="0" borderId="21" xfId="0" applyNumberFormat="1" applyFont="1" applyBorder="1" applyAlignment="1">
      <alignment horizontal="center"/>
    </xf>
    <xf numFmtId="182" fontId="3" fillId="0" borderId="22" xfId="0" applyNumberFormat="1" applyFont="1" applyBorder="1" applyAlignment="1">
      <alignment horizontal="center"/>
    </xf>
    <xf numFmtId="182" fontId="3" fillId="0" borderId="23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/>
    </xf>
    <xf numFmtId="182" fontId="2" fillId="0" borderId="20" xfId="0" applyNumberFormat="1" applyFont="1" applyBorder="1" applyAlignment="1">
      <alignment/>
    </xf>
    <xf numFmtId="182" fontId="3" fillId="0" borderId="24" xfId="0" applyNumberFormat="1" applyFont="1" applyBorder="1" applyAlignment="1">
      <alignment horizontal="center"/>
    </xf>
    <xf numFmtId="182" fontId="3" fillId="0" borderId="25" xfId="0" applyNumberFormat="1" applyFont="1" applyBorder="1" applyAlignment="1">
      <alignment horizontal="center"/>
    </xf>
    <xf numFmtId="182" fontId="6" fillId="0" borderId="0" xfId="0" applyNumberFormat="1" applyFont="1" applyAlignment="1">
      <alignment/>
    </xf>
    <xf numFmtId="182" fontId="5" fillId="0" borderId="20" xfId="0" applyNumberFormat="1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6" fillId="0" borderId="23" xfId="0" applyNumberFormat="1" applyFont="1" applyBorder="1" applyAlignment="1">
      <alignment/>
    </xf>
    <xf numFmtId="182" fontId="6" fillId="0" borderId="20" xfId="0" applyNumberFormat="1" applyFont="1" applyBorder="1" applyAlignment="1">
      <alignment/>
    </xf>
    <xf numFmtId="182" fontId="5" fillId="0" borderId="24" xfId="0" applyNumberFormat="1" applyFont="1" applyBorder="1" applyAlignment="1">
      <alignment horizontal="center"/>
    </xf>
    <xf numFmtId="182" fontId="6" fillId="0" borderId="24" xfId="0" applyNumberFormat="1" applyFont="1" applyBorder="1" applyAlignment="1">
      <alignment/>
    </xf>
    <xf numFmtId="182" fontId="5" fillId="0" borderId="25" xfId="0" applyNumberFormat="1" applyFont="1" applyBorder="1" applyAlignment="1">
      <alignment horizontal="center"/>
    </xf>
    <xf numFmtId="182" fontId="4" fillId="0" borderId="2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7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left"/>
    </xf>
    <xf numFmtId="182" fontId="5" fillId="0" borderId="0" xfId="0" applyNumberFormat="1" applyFont="1" applyBorder="1" applyAlignment="1">
      <alignment horizontal="center"/>
    </xf>
    <xf numFmtId="181" fontId="2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6" fontId="3" fillId="0" borderId="26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/>
    </xf>
    <xf numFmtId="183" fontId="2" fillId="0" borderId="2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76" fontId="8" fillId="0" borderId="4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9" fillId="0" borderId="5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10" fillId="0" borderId="31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10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76" fontId="2" fillId="0" borderId="36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2" fillId="0" borderId="38" xfId="0" applyNumberFormat="1" applyFont="1" applyBorder="1" applyAlignment="1">
      <alignment/>
    </xf>
    <xf numFmtId="177" fontId="3" fillId="0" borderId="33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82" fontId="2" fillId="0" borderId="40" xfId="0" applyNumberFormat="1" applyFont="1" applyBorder="1" applyAlignment="1">
      <alignment/>
    </xf>
    <xf numFmtId="182" fontId="2" fillId="0" borderId="41" xfId="0" applyNumberFormat="1" applyFont="1" applyBorder="1" applyAlignment="1">
      <alignment/>
    </xf>
    <xf numFmtId="182" fontId="2" fillId="0" borderId="42" xfId="0" applyNumberFormat="1" applyFont="1" applyBorder="1" applyAlignment="1">
      <alignment/>
    </xf>
    <xf numFmtId="182" fontId="2" fillId="0" borderId="43" xfId="0" applyNumberFormat="1" applyFont="1" applyBorder="1" applyAlignment="1">
      <alignment horizontal="right"/>
    </xf>
    <xf numFmtId="182" fontId="2" fillId="0" borderId="44" xfId="0" applyNumberFormat="1" applyFont="1" applyBorder="1" applyAlignment="1">
      <alignment/>
    </xf>
    <xf numFmtId="182" fontId="2" fillId="0" borderId="43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right"/>
    </xf>
    <xf numFmtId="185" fontId="2" fillId="0" borderId="44" xfId="0" applyNumberFormat="1" applyFont="1" applyBorder="1" applyAlignment="1">
      <alignment horizontal="right"/>
    </xf>
    <xf numFmtId="182" fontId="2" fillId="0" borderId="45" xfId="0" applyNumberFormat="1" applyFont="1" applyBorder="1" applyAlignment="1">
      <alignment/>
    </xf>
    <xf numFmtId="182" fontId="2" fillId="0" borderId="46" xfId="0" applyNumberFormat="1" applyFont="1" applyBorder="1" applyAlignment="1">
      <alignment horizontal="right"/>
    </xf>
    <xf numFmtId="180" fontId="2" fillId="0" borderId="47" xfId="0" applyNumberFormat="1" applyFont="1" applyBorder="1" applyAlignment="1">
      <alignment horizontal="right"/>
    </xf>
    <xf numFmtId="182" fontId="2" fillId="0" borderId="48" xfId="0" applyNumberFormat="1" applyFont="1" applyBorder="1" applyAlignment="1">
      <alignment/>
    </xf>
    <xf numFmtId="182" fontId="2" fillId="0" borderId="49" xfId="0" applyNumberFormat="1" applyFont="1" applyBorder="1" applyAlignment="1">
      <alignment/>
    </xf>
    <xf numFmtId="182" fontId="2" fillId="0" borderId="50" xfId="0" applyNumberFormat="1" applyFont="1" applyBorder="1" applyAlignment="1">
      <alignment/>
    </xf>
    <xf numFmtId="182" fontId="2" fillId="0" borderId="51" xfId="0" applyNumberFormat="1" applyFont="1" applyBorder="1" applyAlignment="1">
      <alignment/>
    </xf>
    <xf numFmtId="182" fontId="2" fillId="0" borderId="5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0" fontId="2" fillId="0" borderId="53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76" fontId="3" fillId="0" borderId="54" xfId="0" applyNumberFormat="1" applyFont="1" applyBorder="1" applyAlignment="1">
      <alignment horizontal="center"/>
    </xf>
    <xf numFmtId="177" fontId="3" fillId="0" borderId="55" xfId="0" applyNumberFormat="1" applyFont="1" applyBorder="1" applyAlignment="1">
      <alignment horizontal="center"/>
    </xf>
    <xf numFmtId="176" fontId="3" fillId="0" borderId="55" xfId="0" applyNumberFormat="1" applyFont="1" applyBorder="1" applyAlignment="1">
      <alignment horizontal="center"/>
    </xf>
    <xf numFmtId="176" fontId="2" fillId="0" borderId="55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11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6" fontId="2" fillId="0" borderId="37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="60" workbookViewId="0" topLeftCell="H1">
      <selection activeCell="A1" sqref="A1:T53"/>
    </sheetView>
  </sheetViews>
  <sheetFormatPr defaultColWidth="9.00390625" defaultRowHeight="13.5"/>
  <cols>
    <col min="1" max="1" width="35.75390625" style="42" bestFit="1" customWidth="1"/>
    <col min="2" max="2" width="22.125" style="41" bestFit="1" customWidth="1"/>
    <col min="3" max="3" width="28.25390625" style="41" bestFit="1" customWidth="1"/>
    <col min="4" max="4" width="18.375" style="41" customWidth="1"/>
    <col min="5" max="5" width="19.50390625" style="41" customWidth="1"/>
    <col min="6" max="6" width="20.125" style="41" bestFit="1" customWidth="1"/>
    <col min="7" max="7" width="26.875" style="67" customWidth="1"/>
    <col min="8" max="8" width="20.125" style="41" customWidth="1"/>
    <col min="9" max="9" width="17.625" style="41" bestFit="1" customWidth="1"/>
    <col min="10" max="10" width="18.75390625" style="41" bestFit="1" customWidth="1"/>
    <col min="11" max="14" width="16.125" style="41" bestFit="1" customWidth="1"/>
    <col min="15" max="15" width="16.50390625" style="41" bestFit="1" customWidth="1"/>
    <col min="16" max="16" width="16.125" style="41" bestFit="1" customWidth="1"/>
    <col min="17" max="17" width="14.75390625" style="41" bestFit="1" customWidth="1"/>
    <col min="18" max="18" width="20.875" style="41" customWidth="1"/>
    <col min="19" max="19" width="23.75390625" style="41" bestFit="1" customWidth="1"/>
    <col min="20" max="20" width="17.625" style="41" bestFit="1" customWidth="1"/>
    <col min="21" max="22" width="9.00390625" style="41" customWidth="1"/>
    <col min="23" max="23" width="11.625" style="41" bestFit="1" customWidth="1"/>
    <col min="24" max="24" width="38.75390625" style="41" bestFit="1" customWidth="1"/>
    <col min="25" max="25" width="20.50390625" style="41" bestFit="1" customWidth="1"/>
    <col min="26" max="16384" width="9.00390625" style="41" customWidth="1"/>
  </cols>
  <sheetData>
    <row r="1" spans="1:4" ht="18.75">
      <c r="A1" s="40"/>
      <c r="C1" s="40"/>
      <c r="D1" s="40"/>
    </row>
    <row r="2" spans="1:4" ht="18.75">
      <c r="A2" s="40"/>
      <c r="C2" s="40"/>
      <c r="D2" s="40"/>
    </row>
    <row r="3" spans="1:8" ht="18.75">
      <c r="A3" s="65" t="s">
        <v>85</v>
      </c>
      <c r="B3" s="51"/>
      <c r="C3" s="51"/>
      <c r="D3" s="51"/>
      <c r="E3" s="51"/>
      <c r="F3" s="51"/>
      <c r="G3" s="62" t="s">
        <v>67</v>
      </c>
      <c r="H3" s="51"/>
    </row>
    <row r="4" spans="1:20" s="42" customFormat="1" ht="18.75">
      <c r="A4" s="52"/>
      <c r="B4" s="53" t="s">
        <v>81</v>
      </c>
      <c r="C4" s="54" t="s">
        <v>82</v>
      </c>
      <c r="D4" s="54" t="s">
        <v>83</v>
      </c>
      <c r="E4" s="54" t="s">
        <v>84</v>
      </c>
      <c r="F4" s="54" t="s">
        <v>1</v>
      </c>
      <c r="G4" s="74" t="s">
        <v>80</v>
      </c>
      <c r="H4" s="42" t="s">
        <v>78</v>
      </c>
      <c r="I4" s="42" t="s">
        <v>79</v>
      </c>
      <c r="J4" s="42" t="s">
        <v>56</v>
      </c>
      <c r="K4" s="42" t="s">
        <v>57</v>
      </c>
      <c r="L4" s="42" t="s">
        <v>58</v>
      </c>
      <c r="M4" s="42" t="s">
        <v>59</v>
      </c>
      <c r="N4" s="42" t="s">
        <v>60</v>
      </c>
      <c r="O4" s="42" t="s">
        <v>61</v>
      </c>
      <c r="P4" s="42" t="s">
        <v>62</v>
      </c>
      <c r="Q4" s="42" t="s">
        <v>63</v>
      </c>
      <c r="R4" s="42" t="s">
        <v>64</v>
      </c>
      <c r="S4" s="42" t="s">
        <v>65</v>
      </c>
      <c r="T4" s="42" t="s">
        <v>66</v>
      </c>
    </row>
    <row r="5" spans="1:20" ht="24.75" customHeight="1">
      <c r="A5" s="55" t="s">
        <v>53</v>
      </c>
      <c r="B5" s="56">
        <v>3717000</v>
      </c>
      <c r="C5" s="56"/>
      <c r="D5" s="56"/>
      <c r="E5" s="56"/>
      <c r="F5" s="56">
        <f aca="true" t="shared" si="0" ref="F5:F14">SUM(B5:E5)</f>
        <v>3717000</v>
      </c>
      <c r="G5" s="75">
        <v>0.073</v>
      </c>
      <c r="H5" s="40">
        <f>+F5*G5*1/12</f>
        <v>22611.75</v>
      </c>
      <c r="I5" s="41">
        <f>+F5*0.146*11/12</f>
        <v>497458.5</v>
      </c>
      <c r="J5" s="41">
        <f>+F5*0.146</f>
        <v>542682</v>
      </c>
      <c r="K5" s="41">
        <f aca="true" t="shared" si="1" ref="K5:K11">+F5*0.146</f>
        <v>542682</v>
      </c>
      <c r="L5" s="41">
        <f aca="true" t="shared" si="2" ref="L5:L10">+F5*0.146</f>
        <v>542682</v>
      </c>
      <c r="M5" s="41">
        <f aca="true" t="shared" si="3" ref="M5:M10">+F5*0.146</f>
        <v>542682</v>
      </c>
      <c r="N5" s="41">
        <f>+F5*0.146</f>
        <v>542682</v>
      </c>
      <c r="O5" s="41">
        <f>+F5*0.146</f>
        <v>542682</v>
      </c>
      <c r="P5" s="41">
        <f>+F5*0.146</f>
        <v>542682</v>
      </c>
      <c r="Q5" s="41">
        <f>+F5*0.146</f>
        <v>542682</v>
      </c>
      <c r="R5" s="41">
        <f>+F5*0.146</f>
        <v>542682</v>
      </c>
      <c r="S5" s="41">
        <f>SUM(H5:R5)</f>
        <v>5404208.25</v>
      </c>
      <c r="T5" s="4">
        <f>+S5/F5*100</f>
        <v>145.39166666666668</v>
      </c>
    </row>
    <row r="6" spans="1:25" ht="24.75" customHeight="1">
      <c r="A6" s="52" t="s">
        <v>2</v>
      </c>
      <c r="B6" s="57">
        <v>1914000</v>
      </c>
      <c r="C6" s="57">
        <v>4000</v>
      </c>
      <c r="D6" s="57"/>
      <c r="E6" s="57"/>
      <c r="F6" s="56">
        <f t="shared" si="0"/>
        <v>1918000</v>
      </c>
      <c r="G6" s="75">
        <v>0.073</v>
      </c>
      <c r="H6" s="40">
        <f aca="true" t="shared" si="4" ref="H6:H14">+F6*G6*1/12</f>
        <v>11667.833333333334</v>
      </c>
      <c r="I6" s="41">
        <f aca="true" t="shared" si="5" ref="I6:I14">+F6*0.146*11/12</f>
        <v>256692.33333333334</v>
      </c>
      <c r="J6" s="41">
        <f aca="true" t="shared" si="6" ref="J6:J12">+F6*0.146</f>
        <v>280028</v>
      </c>
      <c r="K6" s="41">
        <f t="shared" si="1"/>
        <v>280028</v>
      </c>
      <c r="L6" s="41">
        <f t="shared" si="2"/>
        <v>280028</v>
      </c>
      <c r="M6" s="41">
        <f t="shared" si="3"/>
        <v>280028</v>
      </c>
      <c r="N6" s="41">
        <f>+F6*0.146</f>
        <v>280028</v>
      </c>
      <c r="O6" s="41">
        <f>+F6*0.146</f>
        <v>280028</v>
      </c>
      <c r="P6" s="41">
        <f>+F6*0.146</f>
        <v>280028</v>
      </c>
      <c r="Q6" s="41">
        <f>+F6*0.146</f>
        <v>280028</v>
      </c>
      <c r="S6" s="41">
        <f aca="true" t="shared" si="7" ref="S6:S14">SUM(H6:R6)</f>
        <v>2508584.166666667</v>
      </c>
      <c r="T6" s="4">
        <f aca="true" t="shared" si="8" ref="T6:T14">+S6/F6*100</f>
        <v>130.79166666666669</v>
      </c>
      <c r="Y6" s="116"/>
    </row>
    <row r="7" spans="1:20" ht="24.75" customHeight="1">
      <c r="A7" s="58" t="s">
        <v>3</v>
      </c>
      <c r="B7" s="59">
        <v>2345000</v>
      </c>
      <c r="C7" s="59">
        <v>10000</v>
      </c>
      <c r="D7" s="59"/>
      <c r="E7" s="59"/>
      <c r="F7" s="56">
        <f t="shared" si="0"/>
        <v>2355000</v>
      </c>
      <c r="G7" s="75">
        <v>0.073</v>
      </c>
      <c r="H7" s="40">
        <f t="shared" si="4"/>
        <v>14326.25</v>
      </c>
      <c r="I7" s="41">
        <f t="shared" si="5"/>
        <v>315177.5</v>
      </c>
      <c r="J7" s="41">
        <f t="shared" si="6"/>
        <v>343830</v>
      </c>
      <c r="K7" s="41">
        <f t="shared" si="1"/>
        <v>343830</v>
      </c>
      <c r="L7" s="41">
        <f t="shared" si="2"/>
        <v>343830</v>
      </c>
      <c r="M7" s="41">
        <f t="shared" si="3"/>
        <v>343830</v>
      </c>
      <c r="N7" s="41">
        <f>+F7*0.146</f>
        <v>343830</v>
      </c>
      <c r="O7" s="41">
        <f>+F7*0.146</f>
        <v>343830</v>
      </c>
      <c r="P7" s="41">
        <f>+F7*0.146</f>
        <v>343830</v>
      </c>
      <c r="S7" s="41">
        <f t="shared" si="7"/>
        <v>2736313.75</v>
      </c>
      <c r="T7" s="4">
        <f t="shared" si="8"/>
        <v>116.19166666666668</v>
      </c>
    </row>
    <row r="8" spans="1:20" ht="24.75" customHeight="1">
      <c r="A8" s="55" t="s">
        <v>4</v>
      </c>
      <c r="B8" s="56">
        <v>4690000</v>
      </c>
      <c r="C8" s="56">
        <v>26000</v>
      </c>
      <c r="D8" s="56">
        <v>314000</v>
      </c>
      <c r="E8" s="56">
        <v>2000</v>
      </c>
      <c r="F8" s="56">
        <f t="shared" si="0"/>
        <v>5032000</v>
      </c>
      <c r="G8" s="75">
        <v>0.045</v>
      </c>
      <c r="H8" s="40">
        <f t="shared" si="4"/>
        <v>18870</v>
      </c>
      <c r="I8" s="41">
        <f t="shared" si="5"/>
        <v>673449.3333333334</v>
      </c>
      <c r="J8" s="41">
        <f t="shared" si="6"/>
        <v>734672</v>
      </c>
      <c r="K8" s="41">
        <f t="shared" si="1"/>
        <v>734672</v>
      </c>
      <c r="L8" s="41">
        <f t="shared" si="2"/>
        <v>734672</v>
      </c>
      <c r="M8" s="41">
        <f t="shared" si="3"/>
        <v>734672</v>
      </c>
      <c r="N8" s="41">
        <f>+F8*0.146</f>
        <v>734672</v>
      </c>
      <c r="O8" s="41">
        <f>+F8*0.146</f>
        <v>734672</v>
      </c>
      <c r="S8" s="41">
        <f t="shared" si="7"/>
        <v>5100351.333333334</v>
      </c>
      <c r="T8" s="4">
        <f t="shared" si="8"/>
        <v>101.35833333333335</v>
      </c>
    </row>
    <row r="9" spans="1:20" ht="24.75" customHeight="1">
      <c r="A9" s="55" t="s">
        <v>5</v>
      </c>
      <c r="B9" s="56">
        <v>7978000</v>
      </c>
      <c r="C9" s="56">
        <v>520000</v>
      </c>
      <c r="D9" s="56">
        <v>553000</v>
      </c>
      <c r="E9" s="56">
        <v>69000</v>
      </c>
      <c r="F9" s="56">
        <f t="shared" si="0"/>
        <v>9120000</v>
      </c>
      <c r="G9" s="75">
        <v>0.045</v>
      </c>
      <c r="H9" s="40">
        <f t="shared" si="4"/>
        <v>34200</v>
      </c>
      <c r="I9" s="41">
        <f t="shared" si="5"/>
        <v>1220560</v>
      </c>
      <c r="J9" s="41">
        <f t="shared" si="6"/>
        <v>1331520</v>
      </c>
      <c r="K9" s="41">
        <f t="shared" si="1"/>
        <v>1331520</v>
      </c>
      <c r="L9" s="41">
        <f t="shared" si="2"/>
        <v>1331520</v>
      </c>
      <c r="M9" s="41">
        <f t="shared" si="3"/>
        <v>1331520</v>
      </c>
      <c r="N9" s="41">
        <f>+F9*0.146</f>
        <v>1331520</v>
      </c>
      <c r="S9" s="41">
        <f t="shared" si="7"/>
        <v>7912360</v>
      </c>
      <c r="T9" s="4">
        <f t="shared" si="8"/>
        <v>86.75833333333334</v>
      </c>
    </row>
    <row r="10" spans="1:20" ht="24.75" customHeight="1">
      <c r="A10" s="55" t="s">
        <v>6</v>
      </c>
      <c r="B10" s="56">
        <v>11244000</v>
      </c>
      <c r="C10" s="56">
        <v>659000</v>
      </c>
      <c r="D10" s="56">
        <v>778000</v>
      </c>
      <c r="E10" s="56">
        <v>59000</v>
      </c>
      <c r="F10" s="56">
        <f t="shared" si="0"/>
        <v>12740000</v>
      </c>
      <c r="G10" s="75">
        <v>0.041</v>
      </c>
      <c r="H10" s="40">
        <f t="shared" si="4"/>
        <v>43528.333333333336</v>
      </c>
      <c r="I10" s="41">
        <f t="shared" si="5"/>
        <v>1705036.6666666667</v>
      </c>
      <c r="J10" s="41">
        <f t="shared" si="6"/>
        <v>1860040</v>
      </c>
      <c r="K10" s="41">
        <f t="shared" si="1"/>
        <v>1860040</v>
      </c>
      <c r="L10" s="41">
        <f t="shared" si="2"/>
        <v>1860040</v>
      </c>
      <c r="M10" s="41">
        <f t="shared" si="3"/>
        <v>1860040</v>
      </c>
      <c r="S10" s="41">
        <f t="shared" si="7"/>
        <v>9188725</v>
      </c>
      <c r="T10" s="4">
        <f t="shared" si="8"/>
        <v>72.125</v>
      </c>
    </row>
    <row r="11" spans="1:20" ht="24.75" customHeight="1">
      <c r="A11" s="52" t="s">
        <v>7</v>
      </c>
      <c r="B11" s="57">
        <v>12655000</v>
      </c>
      <c r="C11" s="57">
        <v>714000</v>
      </c>
      <c r="D11" s="57">
        <v>835000</v>
      </c>
      <c r="E11" s="57">
        <v>81000</v>
      </c>
      <c r="F11" s="56">
        <f t="shared" si="0"/>
        <v>14285000</v>
      </c>
      <c r="G11" s="75">
        <v>0.041</v>
      </c>
      <c r="H11" s="40">
        <f t="shared" si="4"/>
        <v>48807.083333333336</v>
      </c>
      <c r="I11" s="41">
        <f t="shared" si="5"/>
        <v>1911809.1666666663</v>
      </c>
      <c r="J11" s="41">
        <f t="shared" si="6"/>
        <v>2085609.9999999998</v>
      </c>
      <c r="K11" s="41">
        <f t="shared" si="1"/>
        <v>2085609.9999999998</v>
      </c>
      <c r="L11" s="41">
        <f>+F11*0.146</f>
        <v>2085609.9999999998</v>
      </c>
      <c r="S11" s="41">
        <f t="shared" si="7"/>
        <v>8217446.249999999</v>
      </c>
      <c r="T11" s="4">
        <f t="shared" si="8"/>
        <v>57.52499999999999</v>
      </c>
    </row>
    <row r="12" spans="1:20" ht="24.75" customHeight="1">
      <c r="A12" s="58" t="s">
        <v>8</v>
      </c>
      <c r="B12" s="59">
        <v>16841000</v>
      </c>
      <c r="C12" s="59">
        <v>1091000</v>
      </c>
      <c r="D12" s="59">
        <v>1239000</v>
      </c>
      <c r="E12" s="59">
        <v>77000</v>
      </c>
      <c r="F12" s="56">
        <f t="shared" si="0"/>
        <v>19248000</v>
      </c>
      <c r="G12" s="75">
        <v>0.041</v>
      </c>
      <c r="H12" s="40">
        <f t="shared" si="4"/>
        <v>65764</v>
      </c>
      <c r="I12" s="41">
        <f t="shared" si="5"/>
        <v>2576024</v>
      </c>
      <c r="J12" s="41">
        <f t="shared" si="6"/>
        <v>2810208</v>
      </c>
      <c r="K12" s="41">
        <f>+F12*0.146</f>
        <v>2810208</v>
      </c>
      <c r="S12" s="41">
        <f t="shared" si="7"/>
        <v>8262204</v>
      </c>
      <c r="T12" s="4">
        <f t="shared" si="8"/>
        <v>42.925000000000004</v>
      </c>
    </row>
    <row r="13" spans="1:20" ht="24.75" customHeight="1">
      <c r="A13" s="55" t="s">
        <v>9</v>
      </c>
      <c r="B13" s="56">
        <v>29623000</v>
      </c>
      <c r="C13" s="56">
        <v>1402000</v>
      </c>
      <c r="D13" s="56">
        <v>2885000</v>
      </c>
      <c r="E13" s="56">
        <v>226000</v>
      </c>
      <c r="F13" s="56">
        <f t="shared" si="0"/>
        <v>34136000</v>
      </c>
      <c r="G13" s="75">
        <v>0.041</v>
      </c>
      <c r="H13" s="40">
        <f t="shared" si="4"/>
        <v>116631.33333333333</v>
      </c>
      <c r="I13" s="41">
        <f t="shared" si="5"/>
        <v>4568534.666666667</v>
      </c>
      <c r="J13" s="41">
        <f>+F13*0.146</f>
        <v>4983856</v>
      </c>
      <c r="S13" s="41">
        <f t="shared" si="7"/>
        <v>9669022</v>
      </c>
      <c r="T13" s="4">
        <f t="shared" si="8"/>
        <v>28.325</v>
      </c>
    </row>
    <row r="14" spans="1:20" ht="24.75" customHeight="1" thickBot="1">
      <c r="A14" s="55" t="s">
        <v>10</v>
      </c>
      <c r="B14" s="56">
        <v>56741000</v>
      </c>
      <c r="C14" s="56">
        <v>5737000</v>
      </c>
      <c r="D14" s="56">
        <v>5591000</v>
      </c>
      <c r="E14" s="56">
        <v>612000</v>
      </c>
      <c r="F14" s="56">
        <f t="shared" si="0"/>
        <v>68681000</v>
      </c>
      <c r="G14" s="75">
        <v>0.041</v>
      </c>
      <c r="H14" s="40">
        <f t="shared" si="4"/>
        <v>234660.08333333334</v>
      </c>
      <c r="I14" s="41">
        <f t="shared" si="5"/>
        <v>9191807.166666666</v>
      </c>
      <c r="S14" s="41">
        <f t="shared" si="7"/>
        <v>9426467.25</v>
      </c>
      <c r="T14" s="4">
        <f t="shared" si="8"/>
        <v>13.725000000000001</v>
      </c>
    </row>
    <row r="15" spans="1:20" ht="24.75" customHeight="1" thickBot="1">
      <c r="A15" s="60" t="s">
        <v>1</v>
      </c>
      <c r="B15" s="57">
        <f aca="true" t="shared" si="9" ref="B15:R15">SUM(B5:B14)</f>
        <v>147748000</v>
      </c>
      <c r="C15" s="57">
        <f t="shared" si="9"/>
        <v>10163000</v>
      </c>
      <c r="D15" s="57">
        <f t="shared" si="9"/>
        <v>12195000</v>
      </c>
      <c r="E15" s="57">
        <f t="shared" si="9"/>
        <v>1126000</v>
      </c>
      <c r="F15" s="61">
        <f t="shared" si="9"/>
        <v>171232000</v>
      </c>
      <c r="G15" s="76"/>
      <c r="H15" s="48">
        <f>SUM(H5:H14)</f>
        <v>611066.6666666667</v>
      </c>
      <c r="I15" s="48">
        <f>SUM(I5:I14)</f>
        <v>22916549.333333336</v>
      </c>
      <c r="J15" s="48">
        <f t="shared" si="9"/>
        <v>14972446</v>
      </c>
      <c r="K15" s="48">
        <f t="shared" si="9"/>
        <v>9988590</v>
      </c>
      <c r="L15" s="48">
        <f t="shared" si="9"/>
        <v>7178382</v>
      </c>
      <c r="M15" s="48">
        <f t="shared" si="9"/>
        <v>5092772</v>
      </c>
      <c r="N15" s="48">
        <f t="shared" si="9"/>
        <v>3232732</v>
      </c>
      <c r="O15" s="48">
        <f t="shared" si="9"/>
        <v>1901212</v>
      </c>
      <c r="P15" s="48">
        <f t="shared" si="9"/>
        <v>1166540</v>
      </c>
      <c r="Q15" s="48">
        <f t="shared" si="9"/>
        <v>822710</v>
      </c>
      <c r="R15" s="48">
        <f t="shared" si="9"/>
        <v>542682</v>
      </c>
      <c r="S15" s="63">
        <f>SUM(S5:S14)</f>
        <v>68425682</v>
      </c>
      <c r="T15" s="115">
        <f>+S15/F15*100</f>
        <v>39.960802887310784</v>
      </c>
    </row>
    <row r="16" spans="1:20" ht="24.75" customHeight="1" thickBot="1">
      <c r="A16" s="66"/>
      <c r="B16" s="77"/>
      <c r="C16" s="77"/>
      <c r="D16" s="77"/>
      <c r="E16" s="77"/>
      <c r="F16" s="77"/>
      <c r="G16" s="75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63"/>
      <c r="T16" s="4"/>
    </row>
    <row r="17" spans="1:20" ht="19.5" thickTop="1">
      <c r="A17" s="42" t="s">
        <v>74</v>
      </c>
      <c r="B17" s="41">
        <v>2000000</v>
      </c>
      <c r="C17" s="41">
        <v>80000</v>
      </c>
      <c r="D17" s="41">
        <v>224000</v>
      </c>
      <c r="E17" s="41">
        <v>7000</v>
      </c>
      <c r="F17" s="41">
        <f>SUM(B17:E17)</f>
        <v>2311000</v>
      </c>
      <c r="Q17" s="98" t="s">
        <v>68</v>
      </c>
      <c r="R17" s="99"/>
      <c r="S17" s="100">
        <f>+S15</f>
        <v>68425682</v>
      </c>
      <c r="T17" s="4"/>
    </row>
    <row r="18" spans="1:20" ht="18.75">
      <c r="A18" s="42" t="s">
        <v>73</v>
      </c>
      <c r="B18" s="41">
        <v>1057000</v>
      </c>
      <c r="C18" s="41">
        <v>142000</v>
      </c>
      <c r="D18" s="41">
        <v>134000</v>
      </c>
      <c r="E18" s="41">
        <v>4000</v>
      </c>
      <c r="F18" s="41">
        <f>SUM(B18:E18)</f>
        <v>1337000</v>
      </c>
      <c r="Q18" s="101" t="s">
        <v>92</v>
      </c>
      <c r="R18" s="40" t="s">
        <v>37</v>
      </c>
      <c r="S18" s="102">
        <v>2618662</v>
      </c>
      <c r="T18" s="4"/>
    </row>
    <row r="19" spans="1:20" ht="18.75">
      <c r="A19" s="42" t="s">
        <v>75</v>
      </c>
      <c r="B19" s="41">
        <v>47917000</v>
      </c>
      <c r="C19" s="41">
        <v>15000</v>
      </c>
      <c r="D19" s="41">
        <v>5308000</v>
      </c>
      <c r="E19" s="41">
        <v>665000</v>
      </c>
      <c r="F19" s="41">
        <f>SUM(B19:E19)</f>
        <v>53905000</v>
      </c>
      <c r="Q19" s="103"/>
      <c r="R19" s="104" t="s">
        <v>54</v>
      </c>
      <c r="S19" s="105">
        <f>+S18-S15</f>
        <v>-65807020</v>
      </c>
      <c r="T19" s="4"/>
    </row>
    <row r="20" spans="1:20" ht="19.5" thickBot="1">
      <c r="A20" s="42" t="s">
        <v>76</v>
      </c>
      <c r="B20" s="41">
        <v>2299843000</v>
      </c>
      <c r="C20" s="41">
        <v>1105358000</v>
      </c>
      <c r="D20" s="41">
        <v>169529000</v>
      </c>
      <c r="E20" s="41">
        <v>63582000</v>
      </c>
      <c r="F20" s="41">
        <f>SUM(B20:E20)</f>
        <v>3638312000</v>
      </c>
      <c r="Q20" s="106"/>
      <c r="R20" s="107" t="s">
        <v>0</v>
      </c>
      <c r="S20" s="108">
        <f>+S18/S15*100</f>
        <v>3.8270162948467212</v>
      </c>
      <c r="T20" s="4"/>
    </row>
    <row r="21" spans="2:20" ht="19.5" thickTop="1">
      <c r="B21" s="41">
        <f>SUM(B17:B20)</f>
        <v>2350817000</v>
      </c>
      <c r="C21" s="41">
        <f>SUM(C17:C20)</f>
        <v>1105595000</v>
      </c>
      <c r="D21" s="41">
        <f>SUM(D17:D20)</f>
        <v>175195000</v>
      </c>
      <c r="E21" s="41">
        <f>SUM(E17:E20)</f>
        <v>64258000</v>
      </c>
      <c r="F21" s="41">
        <f>SUM(F17:F20)</f>
        <v>3695865000</v>
      </c>
      <c r="S21" s="63"/>
      <c r="T21" s="4"/>
    </row>
    <row r="22" spans="19:20" ht="18.75">
      <c r="S22" s="63"/>
      <c r="T22" s="4"/>
    </row>
    <row r="23" ht="18.75">
      <c r="T23" s="4"/>
    </row>
    <row r="26" spans="1:20" ht="18.75">
      <c r="A26" s="64" t="s">
        <v>69</v>
      </c>
      <c r="G26" s="62" t="s">
        <v>67</v>
      </c>
      <c r="H26" s="51"/>
      <c r="T26" s="4"/>
    </row>
    <row r="27" spans="1:20" ht="18.75">
      <c r="A27" s="43"/>
      <c r="B27" s="44" t="s">
        <v>81</v>
      </c>
      <c r="C27" s="45" t="s">
        <v>82</v>
      </c>
      <c r="D27" s="45" t="s">
        <v>83</v>
      </c>
      <c r="E27" s="45" t="s">
        <v>84</v>
      </c>
      <c r="F27" s="45" t="s">
        <v>1</v>
      </c>
      <c r="G27" s="74" t="s">
        <v>80</v>
      </c>
      <c r="H27" s="42" t="s">
        <v>78</v>
      </c>
      <c r="I27" s="42" t="s">
        <v>79</v>
      </c>
      <c r="J27" s="42" t="s">
        <v>56</v>
      </c>
      <c r="K27" s="42" t="s">
        <v>57</v>
      </c>
      <c r="L27" s="42" t="s">
        <v>58</v>
      </c>
      <c r="M27" s="42" t="s">
        <v>59</v>
      </c>
      <c r="N27" s="42" t="s">
        <v>60</v>
      </c>
      <c r="O27" s="42" t="s">
        <v>61</v>
      </c>
      <c r="P27" s="42" t="s">
        <v>62</v>
      </c>
      <c r="Q27" s="42" t="s">
        <v>63</v>
      </c>
      <c r="R27" s="42" t="s">
        <v>64</v>
      </c>
      <c r="S27" s="42" t="s">
        <v>65</v>
      </c>
      <c r="T27" s="42" t="s">
        <v>66</v>
      </c>
    </row>
    <row r="28" spans="1:20" ht="18.75">
      <c r="A28" s="46" t="s">
        <v>53</v>
      </c>
      <c r="B28" s="47">
        <v>295000</v>
      </c>
      <c r="C28" s="47">
        <v>0</v>
      </c>
      <c r="D28" s="47">
        <v>0</v>
      </c>
      <c r="E28" s="47">
        <v>0</v>
      </c>
      <c r="F28" s="47">
        <f aca="true" t="shared" si="10" ref="F28:F37">SUM(B28:E28)</f>
        <v>295000</v>
      </c>
      <c r="G28" s="75">
        <v>0.073</v>
      </c>
      <c r="H28" s="40">
        <f>+F28*G28*1/12</f>
        <v>1794.5833333333333</v>
      </c>
      <c r="I28" s="41">
        <f>+F28*0.146*11/12</f>
        <v>39480.833333333336</v>
      </c>
      <c r="J28" s="41">
        <f aca="true" t="shared" si="11" ref="J28:J35">+F28*0.146</f>
        <v>43070</v>
      </c>
      <c r="K28" s="41">
        <f aca="true" t="shared" si="12" ref="K28:K34">+F28*0.146</f>
        <v>43070</v>
      </c>
      <c r="L28" s="41">
        <f aca="true" t="shared" si="13" ref="L28:L33">+F28*0.146</f>
        <v>43070</v>
      </c>
      <c r="M28" s="41">
        <f aca="true" t="shared" si="14" ref="M28:M33">+F28*0.146</f>
        <v>43070</v>
      </c>
      <c r="N28" s="41">
        <f>+F28*0.146</f>
        <v>43070</v>
      </c>
      <c r="O28" s="41">
        <f>+F28*0.146</f>
        <v>43070</v>
      </c>
      <c r="P28" s="41">
        <f>+F28*0.146</f>
        <v>43070</v>
      </c>
      <c r="Q28" s="41">
        <f>+F28*0.146</f>
        <v>43070</v>
      </c>
      <c r="R28" s="41">
        <f>+F28*0.146</f>
        <v>43070</v>
      </c>
      <c r="S28" s="41">
        <f aca="true" t="shared" si="15" ref="S28:S37">SUM(I28:R28)</f>
        <v>427110.8333333334</v>
      </c>
      <c r="T28" s="4">
        <f aca="true" t="shared" si="16" ref="T28:T38">+S28/F28*100</f>
        <v>144.78333333333336</v>
      </c>
    </row>
    <row r="29" spans="1:20" ht="18.75">
      <c r="A29" s="43" t="s">
        <v>2</v>
      </c>
      <c r="B29" s="47">
        <v>173000</v>
      </c>
      <c r="C29" s="47">
        <v>0</v>
      </c>
      <c r="D29" s="47">
        <v>0</v>
      </c>
      <c r="E29" s="47">
        <v>0</v>
      </c>
      <c r="F29" s="47">
        <f t="shared" si="10"/>
        <v>173000</v>
      </c>
      <c r="G29" s="75">
        <v>0.073</v>
      </c>
      <c r="H29" s="40">
        <f aca="true" t="shared" si="17" ref="H29:H37">+F29*G29*1/12</f>
        <v>1052.4166666666667</v>
      </c>
      <c r="I29" s="41">
        <f aca="true" t="shared" si="18" ref="I29:I37">+F29*0.146*11/12</f>
        <v>23153.166666666668</v>
      </c>
      <c r="J29" s="41">
        <f t="shared" si="11"/>
        <v>25258</v>
      </c>
      <c r="K29" s="41">
        <f t="shared" si="12"/>
        <v>25258</v>
      </c>
      <c r="L29" s="41">
        <f t="shared" si="13"/>
        <v>25258</v>
      </c>
      <c r="M29" s="41">
        <f t="shared" si="14"/>
        <v>25258</v>
      </c>
      <c r="N29" s="41">
        <f>+F29*0.146</f>
        <v>25258</v>
      </c>
      <c r="O29" s="41">
        <f>+F29*0.146</f>
        <v>25258</v>
      </c>
      <c r="P29" s="41">
        <f>+F29*0.146</f>
        <v>25258</v>
      </c>
      <c r="Q29" s="41">
        <f>+F29*0.146</f>
        <v>25258</v>
      </c>
      <c r="S29" s="41">
        <f t="shared" si="15"/>
        <v>225217.1666666667</v>
      </c>
      <c r="T29" s="4">
        <f t="shared" si="16"/>
        <v>130.18333333333334</v>
      </c>
    </row>
    <row r="30" spans="1:20" ht="18.75">
      <c r="A30" s="49" t="s">
        <v>3</v>
      </c>
      <c r="B30" s="47">
        <v>149000</v>
      </c>
      <c r="C30" s="47">
        <v>0</v>
      </c>
      <c r="D30" s="47">
        <v>0</v>
      </c>
      <c r="E30" s="47">
        <v>0</v>
      </c>
      <c r="F30" s="47">
        <f t="shared" si="10"/>
        <v>149000</v>
      </c>
      <c r="G30" s="75">
        <v>0.073</v>
      </c>
      <c r="H30" s="40">
        <f t="shared" si="17"/>
        <v>906.4166666666666</v>
      </c>
      <c r="I30" s="41">
        <f t="shared" si="18"/>
        <v>19941.166666666668</v>
      </c>
      <c r="J30" s="41">
        <f t="shared" si="11"/>
        <v>21754</v>
      </c>
      <c r="K30" s="41">
        <f t="shared" si="12"/>
        <v>21754</v>
      </c>
      <c r="L30" s="41">
        <f t="shared" si="13"/>
        <v>21754</v>
      </c>
      <c r="M30" s="41">
        <f t="shared" si="14"/>
        <v>21754</v>
      </c>
      <c r="N30" s="41">
        <f>+F30*0.146</f>
        <v>21754</v>
      </c>
      <c r="O30" s="41">
        <f>+F30*0.146</f>
        <v>21754</v>
      </c>
      <c r="P30" s="41">
        <f>+F30*0.146</f>
        <v>21754</v>
      </c>
      <c r="S30" s="41">
        <f t="shared" si="15"/>
        <v>172219.1666666667</v>
      </c>
      <c r="T30" s="4">
        <f t="shared" si="16"/>
        <v>115.58333333333334</v>
      </c>
    </row>
    <row r="31" spans="1:20" ht="18.75">
      <c r="A31" s="46" t="s">
        <v>4</v>
      </c>
      <c r="B31" s="47">
        <v>352000</v>
      </c>
      <c r="C31" s="47">
        <v>0</v>
      </c>
      <c r="D31" s="47">
        <v>13000</v>
      </c>
      <c r="E31" s="47">
        <v>0</v>
      </c>
      <c r="F31" s="47">
        <f t="shared" si="10"/>
        <v>365000</v>
      </c>
      <c r="G31" s="75">
        <v>0.045</v>
      </c>
      <c r="H31" s="40">
        <f t="shared" si="17"/>
        <v>1368.75</v>
      </c>
      <c r="I31" s="41">
        <f t="shared" si="18"/>
        <v>48849.166666666664</v>
      </c>
      <c r="J31" s="41">
        <f t="shared" si="11"/>
        <v>53290</v>
      </c>
      <c r="K31" s="41">
        <f t="shared" si="12"/>
        <v>53290</v>
      </c>
      <c r="L31" s="41">
        <f t="shared" si="13"/>
        <v>53290</v>
      </c>
      <c r="M31" s="41">
        <f t="shared" si="14"/>
        <v>53290</v>
      </c>
      <c r="N31" s="41">
        <f>+F31*0.146</f>
        <v>53290</v>
      </c>
      <c r="O31" s="41">
        <f>+F31*0.146</f>
        <v>53290</v>
      </c>
      <c r="S31" s="41">
        <f t="shared" si="15"/>
        <v>368589.1666666666</v>
      </c>
      <c r="T31" s="4">
        <f t="shared" si="16"/>
        <v>100.98333333333332</v>
      </c>
    </row>
    <row r="32" spans="1:20" ht="18.75">
      <c r="A32" s="46" t="s">
        <v>5</v>
      </c>
      <c r="B32" s="47">
        <v>214000</v>
      </c>
      <c r="C32" s="47">
        <v>0</v>
      </c>
      <c r="D32" s="47">
        <v>16000</v>
      </c>
      <c r="E32" s="47">
        <v>0</v>
      </c>
      <c r="F32" s="47">
        <f t="shared" si="10"/>
        <v>230000</v>
      </c>
      <c r="G32" s="75">
        <v>0.045</v>
      </c>
      <c r="H32" s="40">
        <f t="shared" si="17"/>
        <v>862.5</v>
      </c>
      <c r="I32" s="41">
        <f t="shared" si="18"/>
        <v>30781.666666666668</v>
      </c>
      <c r="J32" s="41">
        <f t="shared" si="11"/>
        <v>33580</v>
      </c>
      <c r="K32" s="41">
        <f t="shared" si="12"/>
        <v>33580</v>
      </c>
      <c r="L32" s="41">
        <f t="shared" si="13"/>
        <v>33580</v>
      </c>
      <c r="M32" s="41">
        <f t="shared" si="14"/>
        <v>33580</v>
      </c>
      <c r="N32" s="41">
        <f>+F32*0.146</f>
        <v>33580</v>
      </c>
      <c r="S32" s="41">
        <f t="shared" si="15"/>
        <v>198681.6666666667</v>
      </c>
      <c r="T32" s="4">
        <f t="shared" si="16"/>
        <v>86.38333333333334</v>
      </c>
    </row>
    <row r="33" spans="1:20" ht="18.75">
      <c r="A33" s="46" t="s">
        <v>6</v>
      </c>
      <c r="B33" s="47">
        <v>424000</v>
      </c>
      <c r="C33" s="47">
        <v>0</v>
      </c>
      <c r="D33" s="47">
        <v>7000</v>
      </c>
      <c r="E33" s="47">
        <v>0</v>
      </c>
      <c r="F33" s="47">
        <f t="shared" si="10"/>
        <v>431000</v>
      </c>
      <c r="G33" s="75">
        <v>0.041</v>
      </c>
      <c r="H33" s="40">
        <f t="shared" si="17"/>
        <v>1472.5833333333333</v>
      </c>
      <c r="I33" s="41">
        <f t="shared" si="18"/>
        <v>57682.16666666666</v>
      </c>
      <c r="J33" s="41">
        <f t="shared" si="11"/>
        <v>62925.99999999999</v>
      </c>
      <c r="K33" s="41">
        <f t="shared" si="12"/>
        <v>62925.99999999999</v>
      </c>
      <c r="L33" s="41">
        <f t="shared" si="13"/>
        <v>62925.99999999999</v>
      </c>
      <c r="M33" s="41">
        <f t="shared" si="14"/>
        <v>62925.99999999999</v>
      </c>
      <c r="S33" s="41">
        <f t="shared" si="15"/>
        <v>309386.1666666666</v>
      </c>
      <c r="T33" s="4">
        <f t="shared" si="16"/>
        <v>71.78333333333332</v>
      </c>
    </row>
    <row r="34" spans="1:20" ht="18.75">
      <c r="A34" s="43" t="s">
        <v>7</v>
      </c>
      <c r="B34" s="47">
        <v>595000</v>
      </c>
      <c r="C34" s="47">
        <v>0</v>
      </c>
      <c r="D34" s="47">
        <v>41000</v>
      </c>
      <c r="E34" s="47">
        <v>0</v>
      </c>
      <c r="F34" s="47">
        <f t="shared" si="10"/>
        <v>636000</v>
      </c>
      <c r="G34" s="75">
        <v>0.041</v>
      </c>
      <c r="H34" s="40">
        <f t="shared" si="17"/>
        <v>2173</v>
      </c>
      <c r="I34" s="41">
        <f t="shared" si="18"/>
        <v>85118</v>
      </c>
      <c r="J34" s="41">
        <f t="shared" si="11"/>
        <v>92856</v>
      </c>
      <c r="K34" s="41">
        <f t="shared" si="12"/>
        <v>92856</v>
      </c>
      <c r="L34" s="41">
        <f>+F34*0.146</f>
        <v>92856</v>
      </c>
      <c r="S34" s="41">
        <f t="shared" si="15"/>
        <v>363686</v>
      </c>
      <c r="T34" s="4">
        <f t="shared" si="16"/>
        <v>57.18333333333333</v>
      </c>
    </row>
    <row r="35" spans="1:20" ht="18.75">
      <c r="A35" s="49" t="s">
        <v>8</v>
      </c>
      <c r="B35" s="47">
        <v>1430000</v>
      </c>
      <c r="C35" s="47">
        <v>0</v>
      </c>
      <c r="D35" s="47">
        <v>76000</v>
      </c>
      <c r="E35" s="47">
        <v>0</v>
      </c>
      <c r="F35" s="47">
        <f t="shared" si="10"/>
        <v>1506000</v>
      </c>
      <c r="G35" s="75">
        <v>0.041</v>
      </c>
      <c r="H35" s="40">
        <f t="shared" si="17"/>
        <v>5145.5</v>
      </c>
      <c r="I35" s="41">
        <f t="shared" si="18"/>
        <v>201553</v>
      </c>
      <c r="J35" s="41">
        <f t="shared" si="11"/>
        <v>219876</v>
      </c>
      <c r="K35" s="41">
        <f>+F35*0.146</f>
        <v>219876</v>
      </c>
      <c r="S35" s="41">
        <f t="shared" si="15"/>
        <v>641305</v>
      </c>
      <c r="T35" s="4">
        <f t="shared" si="16"/>
        <v>42.583333333333336</v>
      </c>
    </row>
    <row r="36" spans="1:20" ht="18.75">
      <c r="A36" s="46" t="s">
        <v>9</v>
      </c>
      <c r="B36" s="47">
        <v>172000</v>
      </c>
      <c r="C36" s="47">
        <v>2000</v>
      </c>
      <c r="D36" s="47">
        <v>16000</v>
      </c>
      <c r="E36" s="47">
        <v>0</v>
      </c>
      <c r="F36" s="47">
        <f t="shared" si="10"/>
        <v>190000</v>
      </c>
      <c r="G36" s="75">
        <v>0.041</v>
      </c>
      <c r="H36" s="40">
        <f t="shared" si="17"/>
        <v>649.1666666666666</v>
      </c>
      <c r="I36" s="41">
        <f t="shared" si="18"/>
        <v>25428.333333333332</v>
      </c>
      <c r="J36" s="41">
        <f>+F36*0.146</f>
        <v>27740</v>
      </c>
      <c r="S36" s="41">
        <f t="shared" si="15"/>
        <v>53168.33333333333</v>
      </c>
      <c r="T36" s="4">
        <f t="shared" si="16"/>
        <v>27.98333333333333</v>
      </c>
    </row>
    <row r="37" spans="1:20" ht="19.5" thickBot="1">
      <c r="A37" s="46" t="s">
        <v>10</v>
      </c>
      <c r="B37" s="47">
        <v>830000</v>
      </c>
      <c r="C37" s="47">
        <v>20000</v>
      </c>
      <c r="D37" s="47">
        <v>122000</v>
      </c>
      <c r="E37" s="47">
        <v>5000</v>
      </c>
      <c r="F37" s="47">
        <f t="shared" si="10"/>
        <v>977000</v>
      </c>
      <c r="G37" s="75">
        <v>0.041</v>
      </c>
      <c r="H37" s="40">
        <f t="shared" si="17"/>
        <v>3338.0833333333335</v>
      </c>
      <c r="I37" s="41">
        <f t="shared" si="18"/>
        <v>130755.16666666667</v>
      </c>
      <c r="S37" s="41">
        <f t="shared" si="15"/>
        <v>130755.16666666667</v>
      </c>
      <c r="T37" s="4">
        <f t="shared" si="16"/>
        <v>13.383333333333333</v>
      </c>
    </row>
    <row r="38" spans="1:20" ht="19.5" thickBot="1">
      <c r="A38" s="50" t="s">
        <v>1</v>
      </c>
      <c r="B38" s="48">
        <f aca="true" t="shared" si="19" ref="B38:S38">SUM(B28:B37)</f>
        <v>4634000</v>
      </c>
      <c r="C38" s="48">
        <f t="shared" si="19"/>
        <v>22000</v>
      </c>
      <c r="D38" s="48">
        <f t="shared" si="19"/>
        <v>291000</v>
      </c>
      <c r="E38" s="48">
        <f t="shared" si="19"/>
        <v>5000</v>
      </c>
      <c r="F38" s="61">
        <f t="shared" si="19"/>
        <v>4952000</v>
      </c>
      <c r="G38" s="76"/>
      <c r="H38" s="48">
        <f>SUM(H28:H37)</f>
        <v>18763</v>
      </c>
      <c r="I38" s="48">
        <f>SUM(I28:I37)</f>
        <v>662742.6666666666</v>
      </c>
      <c r="J38" s="48">
        <f t="shared" si="19"/>
        <v>580350</v>
      </c>
      <c r="K38" s="48">
        <f t="shared" si="19"/>
        <v>552610</v>
      </c>
      <c r="L38" s="48">
        <f t="shared" si="19"/>
        <v>332734</v>
      </c>
      <c r="M38" s="48">
        <f t="shared" si="19"/>
        <v>239878</v>
      </c>
      <c r="N38" s="48">
        <f t="shared" si="19"/>
        <v>176952</v>
      </c>
      <c r="O38" s="48">
        <f t="shared" si="19"/>
        <v>143372</v>
      </c>
      <c r="P38" s="48">
        <f t="shared" si="19"/>
        <v>90082</v>
      </c>
      <c r="Q38" s="48">
        <f t="shared" si="19"/>
        <v>68328</v>
      </c>
      <c r="R38" s="48">
        <f t="shared" si="19"/>
        <v>43070</v>
      </c>
      <c r="S38" s="63">
        <f t="shared" si="19"/>
        <v>2890118.666666667</v>
      </c>
      <c r="T38" s="4">
        <f t="shared" si="16"/>
        <v>58.36265481960151</v>
      </c>
    </row>
    <row r="41" spans="1:20" ht="18.75">
      <c r="A41" s="65" t="s">
        <v>70</v>
      </c>
      <c r="G41" s="62" t="s">
        <v>67</v>
      </c>
      <c r="H41" s="51"/>
      <c r="T41" s="4"/>
    </row>
    <row r="42" spans="1:20" ht="18.75">
      <c r="A42" s="43"/>
      <c r="B42" s="44" t="s">
        <v>81</v>
      </c>
      <c r="C42" s="45" t="s">
        <v>82</v>
      </c>
      <c r="D42" s="45" t="s">
        <v>83</v>
      </c>
      <c r="E42" s="45" t="s">
        <v>84</v>
      </c>
      <c r="F42" s="45" t="s">
        <v>1</v>
      </c>
      <c r="G42" s="74" t="s">
        <v>80</v>
      </c>
      <c r="H42" s="42" t="s">
        <v>78</v>
      </c>
      <c r="I42" s="42" t="s">
        <v>79</v>
      </c>
      <c r="J42" s="42" t="s">
        <v>56</v>
      </c>
      <c r="K42" s="42" t="s">
        <v>57</v>
      </c>
      <c r="L42" s="42" t="s">
        <v>58</v>
      </c>
      <c r="M42" s="42" t="s">
        <v>59</v>
      </c>
      <c r="N42" s="42" t="s">
        <v>60</v>
      </c>
      <c r="O42" s="42" t="s">
        <v>61</v>
      </c>
      <c r="P42" s="42" t="s">
        <v>62</v>
      </c>
      <c r="Q42" s="42" t="s">
        <v>63</v>
      </c>
      <c r="R42" s="42" t="s">
        <v>64</v>
      </c>
      <c r="S42" s="42" t="s">
        <v>65</v>
      </c>
      <c r="T42" s="42" t="s">
        <v>66</v>
      </c>
    </row>
    <row r="43" spans="1:20" ht="18.75">
      <c r="A43" s="46" t="s">
        <v>53</v>
      </c>
      <c r="B43" s="47">
        <v>0</v>
      </c>
      <c r="C43" s="47">
        <v>0</v>
      </c>
      <c r="D43" s="47">
        <v>0</v>
      </c>
      <c r="E43" s="47">
        <v>0</v>
      </c>
      <c r="F43" s="47">
        <f aca="true" t="shared" si="20" ref="F43:F52">SUM(B43:E43)</f>
        <v>0</v>
      </c>
      <c r="G43" s="75">
        <v>0.073</v>
      </c>
      <c r="H43" s="40">
        <f>+F43*G43*1/12</f>
        <v>0</v>
      </c>
      <c r="I43" s="41">
        <f>+F43*0.146*11/12</f>
        <v>0</v>
      </c>
      <c r="J43" s="41">
        <f aca="true" t="shared" si="21" ref="J43:J50">+F43*0.146</f>
        <v>0</v>
      </c>
      <c r="K43" s="41">
        <f aca="true" t="shared" si="22" ref="K43:K49">+F43*0.146</f>
        <v>0</v>
      </c>
      <c r="L43" s="41">
        <f aca="true" t="shared" si="23" ref="L43:L48">+F43*0.146</f>
        <v>0</v>
      </c>
      <c r="M43" s="41">
        <f aca="true" t="shared" si="24" ref="M43:M48">+F43*0.146</f>
        <v>0</v>
      </c>
      <c r="N43" s="41">
        <f>+F43*0.146</f>
        <v>0</v>
      </c>
      <c r="O43" s="41">
        <f>+F43*0.146</f>
        <v>0</v>
      </c>
      <c r="P43" s="41">
        <f>+F43*0.146</f>
        <v>0</v>
      </c>
      <c r="Q43" s="41">
        <f>+F43*0.146</f>
        <v>0</v>
      </c>
      <c r="R43" s="41">
        <f>+F43*0.146</f>
        <v>0</v>
      </c>
      <c r="S43" s="41">
        <f aca="true" t="shared" si="25" ref="S43:S52">SUM(I43:R43)</f>
        <v>0</v>
      </c>
      <c r="T43" s="4" t="e">
        <f aca="true" t="shared" si="26" ref="T43:T53">+S43/F43*100</f>
        <v>#DIV/0!</v>
      </c>
    </row>
    <row r="44" spans="1:20" ht="18.75">
      <c r="A44" s="43" t="s">
        <v>2</v>
      </c>
      <c r="B44" s="47">
        <v>0</v>
      </c>
      <c r="C44" s="47">
        <v>0</v>
      </c>
      <c r="D44" s="47">
        <v>0</v>
      </c>
      <c r="E44" s="47">
        <v>0</v>
      </c>
      <c r="F44" s="47">
        <f t="shared" si="20"/>
        <v>0</v>
      </c>
      <c r="G44" s="75">
        <v>0.073</v>
      </c>
      <c r="H44" s="40">
        <f aca="true" t="shared" si="27" ref="H44:H52">+F44*G44*1/12</f>
        <v>0</v>
      </c>
      <c r="I44" s="41">
        <f aca="true" t="shared" si="28" ref="I44:I52">+F44*0.146*11/12</f>
        <v>0</v>
      </c>
      <c r="J44" s="41">
        <f t="shared" si="21"/>
        <v>0</v>
      </c>
      <c r="K44" s="41">
        <f t="shared" si="22"/>
        <v>0</v>
      </c>
      <c r="L44" s="41">
        <f t="shared" si="23"/>
        <v>0</v>
      </c>
      <c r="M44" s="41">
        <f t="shared" si="24"/>
        <v>0</v>
      </c>
      <c r="N44" s="41">
        <f>+F44*0.146</f>
        <v>0</v>
      </c>
      <c r="O44" s="41">
        <f>+F44*0.146</f>
        <v>0</v>
      </c>
      <c r="P44" s="41">
        <f>+F44*0.146</f>
        <v>0</v>
      </c>
      <c r="Q44" s="41">
        <f>+F44*0.146</f>
        <v>0</v>
      </c>
      <c r="S44" s="41">
        <f t="shared" si="25"/>
        <v>0</v>
      </c>
      <c r="T44" s="4" t="e">
        <f t="shared" si="26"/>
        <v>#DIV/0!</v>
      </c>
    </row>
    <row r="45" spans="1:20" ht="18.75">
      <c r="A45" s="49" t="s">
        <v>3</v>
      </c>
      <c r="B45" s="47">
        <v>0</v>
      </c>
      <c r="C45" s="47">
        <v>0</v>
      </c>
      <c r="D45" s="47">
        <v>0</v>
      </c>
      <c r="E45" s="47">
        <v>0</v>
      </c>
      <c r="F45" s="47">
        <f t="shared" si="20"/>
        <v>0</v>
      </c>
      <c r="G45" s="75">
        <v>0.073</v>
      </c>
      <c r="H45" s="40">
        <f t="shared" si="27"/>
        <v>0</v>
      </c>
      <c r="I45" s="41">
        <f t="shared" si="28"/>
        <v>0</v>
      </c>
      <c r="J45" s="41">
        <f t="shared" si="21"/>
        <v>0</v>
      </c>
      <c r="K45" s="41">
        <f t="shared" si="22"/>
        <v>0</v>
      </c>
      <c r="L45" s="41">
        <f t="shared" si="23"/>
        <v>0</v>
      </c>
      <c r="M45" s="41">
        <f t="shared" si="24"/>
        <v>0</v>
      </c>
      <c r="N45" s="41">
        <f>+F45*0.146</f>
        <v>0</v>
      </c>
      <c r="O45" s="41">
        <f>+F45*0.146</f>
        <v>0</v>
      </c>
      <c r="P45" s="41">
        <f>+F45*0.146</f>
        <v>0</v>
      </c>
      <c r="S45" s="41">
        <f t="shared" si="25"/>
        <v>0</v>
      </c>
      <c r="T45" s="4" t="e">
        <f t="shared" si="26"/>
        <v>#DIV/0!</v>
      </c>
    </row>
    <row r="46" spans="1:20" ht="18.75">
      <c r="A46" s="46" t="s">
        <v>4</v>
      </c>
      <c r="B46" s="47">
        <v>124000</v>
      </c>
      <c r="C46" s="47">
        <v>0</v>
      </c>
      <c r="D46" s="47">
        <v>14000</v>
      </c>
      <c r="E46" s="47">
        <v>0</v>
      </c>
      <c r="F46" s="47">
        <f t="shared" si="20"/>
        <v>138000</v>
      </c>
      <c r="G46" s="75">
        <v>0.045</v>
      </c>
      <c r="H46" s="40">
        <f t="shared" si="27"/>
        <v>517.5</v>
      </c>
      <c r="I46" s="41">
        <f t="shared" si="28"/>
        <v>18469</v>
      </c>
      <c r="J46" s="41">
        <f t="shared" si="21"/>
        <v>20148</v>
      </c>
      <c r="K46" s="41">
        <f t="shared" si="22"/>
        <v>20148</v>
      </c>
      <c r="L46" s="41">
        <f t="shared" si="23"/>
        <v>20148</v>
      </c>
      <c r="M46" s="41">
        <f t="shared" si="24"/>
        <v>20148</v>
      </c>
      <c r="N46" s="41">
        <f>+F46*0.146</f>
        <v>20148</v>
      </c>
      <c r="O46" s="41">
        <f>+F46*0.146</f>
        <v>20148</v>
      </c>
      <c r="S46" s="41">
        <f t="shared" si="25"/>
        <v>139357</v>
      </c>
      <c r="T46" s="4">
        <f t="shared" si="26"/>
        <v>100.98333333333333</v>
      </c>
    </row>
    <row r="47" spans="1:20" ht="18.75">
      <c r="A47" s="46" t="s">
        <v>5</v>
      </c>
      <c r="B47" s="47">
        <v>376000</v>
      </c>
      <c r="C47" s="47">
        <v>32000</v>
      </c>
      <c r="D47" s="47">
        <v>15000</v>
      </c>
      <c r="E47" s="47">
        <v>4000</v>
      </c>
      <c r="F47" s="47">
        <f t="shared" si="20"/>
        <v>427000</v>
      </c>
      <c r="G47" s="75">
        <v>0.045</v>
      </c>
      <c r="H47" s="40">
        <f t="shared" si="27"/>
        <v>1601.25</v>
      </c>
      <c r="I47" s="41">
        <f t="shared" si="28"/>
        <v>57146.83333333332</v>
      </c>
      <c r="J47" s="41">
        <f t="shared" si="21"/>
        <v>62341.99999999999</v>
      </c>
      <c r="K47" s="41">
        <f t="shared" si="22"/>
        <v>62341.99999999999</v>
      </c>
      <c r="L47" s="41">
        <f t="shared" si="23"/>
        <v>62341.99999999999</v>
      </c>
      <c r="M47" s="41">
        <f t="shared" si="24"/>
        <v>62341.99999999999</v>
      </c>
      <c r="N47" s="41">
        <f>+F47*0.146</f>
        <v>62341.99999999999</v>
      </c>
      <c r="S47" s="41">
        <f t="shared" si="25"/>
        <v>368856.8333333333</v>
      </c>
      <c r="T47" s="4">
        <f t="shared" si="26"/>
        <v>86.38333333333334</v>
      </c>
    </row>
    <row r="48" spans="1:20" ht="18.75">
      <c r="A48" s="46" t="s">
        <v>6</v>
      </c>
      <c r="B48" s="47">
        <v>224000</v>
      </c>
      <c r="C48" s="47">
        <v>26000</v>
      </c>
      <c r="D48" s="47">
        <v>13000</v>
      </c>
      <c r="E48" s="47">
        <v>3000</v>
      </c>
      <c r="F48" s="47">
        <f t="shared" si="20"/>
        <v>266000</v>
      </c>
      <c r="G48" s="75">
        <v>0.041</v>
      </c>
      <c r="H48" s="40">
        <f t="shared" si="27"/>
        <v>908.8333333333334</v>
      </c>
      <c r="I48" s="41">
        <f t="shared" si="28"/>
        <v>35599.666666666664</v>
      </c>
      <c r="J48" s="41">
        <f t="shared" si="21"/>
        <v>38836</v>
      </c>
      <c r="K48" s="41">
        <f t="shared" si="22"/>
        <v>38836</v>
      </c>
      <c r="L48" s="41">
        <f t="shared" si="23"/>
        <v>38836</v>
      </c>
      <c r="M48" s="41">
        <f t="shared" si="24"/>
        <v>38836</v>
      </c>
      <c r="S48" s="41">
        <f t="shared" si="25"/>
        <v>190943.66666666666</v>
      </c>
      <c r="T48" s="4">
        <f t="shared" si="26"/>
        <v>71.78333333333333</v>
      </c>
    </row>
    <row r="49" spans="1:20" ht="18.75">
      <c r="A49" s="43" t="s">
        <v>7</v>
      </c>
      <c r="B49" s="47">
        <v>686000</v>
      </c>
      <c r="C49" s="47">
        <v>36000</v>
      </c>
      <c r="D49" s="47">
        <v>33000</v>
      </c>
      <c r="E49" s="47">
        <v>4000</v>
      </c>
      <c r="F49" s="47">
        <f t="shared" si="20"/>
        <v>759000</v>
      </c>
      <c r="G49" s="75">
        <v>0.041</v>
      </c>
      <c r="H49" s="40">
        <f t="shared" si="27"/>
        <v>2593.25</v>
      </c>
      <c r="I49" s="41">
        <f t="shared" si="28"/>
        <v>101579.5</v>
      </c>
      <c r="J49" s="41">
        <f t="shared" si="21"/>
        <v>110814</v>
      </c>
      <c r="K49" s="41">
        <f t="shared" si="22"/>
        <v>110814</v>
      </c>
      <c r="L49" s="41">
        <f>+F49*0.146</f>
        <v>110814</v>
      </c>
      <c r="S49" s="41">
        <f t="shared" si="25"/>
        <v>434021.5</v>
      </c>
      <c r="T49" s="4">
        <f t="shared" si="26"/>
        <v>57.18333333333333</v>
      </c>
    </row>
    <row r="50" spans="1:20" ht="18.75">
      <c r="A50" s="49" t="s">
        <v>8</v>
      </c>
      <c r="B50" s="47">
        <v>1075000</v>
      </c>
      <c r="C50" s="47">
        <v>93000</v>
      </c>
      <c r="D50" s="47">
        <v>54000</v>
      </c>
      <c r="E50" s="47">
        <v>13000</v>
      </c>
      <c r="F50" s="47">
        <f t="shared" si="20"/>
        <v>1235000</v>
      </c>
      <c r="G50" s="75">
        <v>0.041</v>
      </c>
      <c r="H50" s="40">
        <f t="shared" si="27"/>
        <v>4219.583333333333</v>
      </c>
      <c r="I50" s="41">
        <f t="shared" si="28"/>
        <v>165284.16666666666</v>
      </c>
      <c r="J50" s="41">
        <f t="shared" si="21"/>
        <v>180310</v>
      </c>
      <c r="K50" s="41">
        <f>+F50*0.146</f>
        <v>180310</v>
      </c>
      <c r="S50" s="41">
        <f t="shared" si="25"/>
        <v>525904.1666666666</v>
      </c>
      <c r="T50" s="4">
        <f t="shared" si="26"/>
        <v>42.58333333333333</v>
      </c>
    </row>
    <row r="51" spans="1:20" ht="18.75">
      <c r="A51" s="46" t="s">
        <v>9</v>
      </c>
      <c r="B51" s="47">
        <v>1372000</v>
      </c>
      <c r="C51" s="47">
        <v>20000</v>
      </c>
      <c r="D51" s="47">
        <v>124000</v>
      </c>
      <c r="E51" s="47">
        <v>1000</v>
      </c>
      <c r="F51" s="47">
        <f t="shared" si="20"/>
        <v>1517000</v>
      </c>
      <c r="G51" s="75">
        <v>0.041</v>
      </c>
      <c r="H51" s="40">
        <f t="shared" si="27"/>
        <v>5183.083333333333</v>
      </c>
      <c r="I51" s="41">
        <f t="shared" si="28"/>
        <v>203025.16666666666</v>
      </c>
      <c r="J51" s="41">
        <f>+F51*0.146</f>
        <v>221482</v>
      </c>
      <c r="S51" s="41">
        <f t="shared" si="25"/>
        <v>424507.1666666666</v>
      </c>
      <c r="T51" s="4">
        <f t="shared" si="26"/>
        <v>27.98333333333333</v>
      </c>
    </row>
    <row r="52" spans="1:20" ht="19.5" thickBot="1">
      <c r="A52" s="46" t="s">
        <v>10</v>
      </c>
      <c r="B52" s="47">
        <v>1777000</v>
      </c>
      <c r="C52" s="47">
        <v>140000</v>
      </c>
      <c r="D52" s="47">
        <v>181000</v>
      </c>
      <c r="E52" s="47">
        <v>19000</v>
      </c>
      <c r="F52" s="47">
        <f t="shared" si="20"/>
        <v>2117000</v>
      </c>
      <c r="G52" s="75">
        <v>0.041</v>
      </c>
      <c r="H52" s="40">
        <f t="shared" si="27"/>
        <v>7233.083333333333</v>
      </c>
      <c r="I52" s="41">
        <f t="shared" si="28"/>
        <v>283325.1666666667</v>
      </c>
      <c r="S52" s="41">
        <f t="shared" si="25"/>
        <v>283325.1666666667</v>
      </c>
      <c r="T52" s="4">
        <f t="shared" si="26"/>
        <v>13.383333333333333</v>
      </c>
    </row>
    <row r="53" spans="1:20" ht="19.5" thickBot="1">
      <c r="A53" s="50" t="s">
        <v>1</v>
      </c>
      <c r="B53" s="48">
        <f aca="true" t="shared" si="29" ref="B53:S53">SUM(B43:B52)</f>
        <v>5634000</v>
      </c>
      <c r="C53" s="48">
        <f t="shared" si="29"/>
        <v>347000</v>
      </c>
      <c r="D53" s="48">
        <f t="shared" si="29"/>
        <v>434000</v>
      </c>
      <c r="E53" s="48">
        <f t="shared" si="29"/>
        <v>44000</v>
      </c>
      <c r="F53" s="61">
        <f t="shared" si="29"/>
        <v>6459000</v>
      </c>
      <c r="G53" s="76"/>
      <c r="H53" s="48">
        <f>SUM(H43:H52)</f>
        <v>22256.583333333332</v>
      </c>
      <c r="I53" s="48">
        <f>SUM(I43:I52)</f>
        <v>864429.5</v>
      </c>
      <c r="J53" s="48">
        <f t="shared" si="29"/>
        <v>633932</v>
      </c>
      <c r="K53" s="48">
        <f t="shared" si="29"/>
        <v>412450</v>
      </c>
      <c r="L53" s="48">
        <f t="shared" si="29"/>
        <v>232140</v>
      </c>
      <c r="M53" s="48">
        <f t="shared" si="29"/>
        <v>121326</v>
      </c>
      <c r="N53" s="48">
        <f t="shared" si="29"/>
        <v>82490</v>
      </c>
      <c r="O53" s="48">
        <f t="shared" si="29"/>
        <v>20148</v>
      </c>
      <c r="P53" s="48">
        <f t="shared" si="29"/>
        <v>0</v>
      </c>
      <c r="Q53" s="48">
        <f t="shared" si="29"/>
        <v>0</v>
      </c>
      <c r="R53" s="48">
        <f t="shared" si="29"/>
        <v>0</v>
      </c>
      <c r="S53" s="63">
        <f t="shared" si="29"/>
        <v>2366915.4999999995</v>
      </c>
      <c r="T53" s="4">
        <f t="shared" si="26"/>
        <v>36.64523145997832</v>
      </c>
    </row>
    <row r="56" spans="17:19" ht="18.75">
      <c r="Q56" s="109" t="s">
        <v>71</v>
      </c>
      <c r="R56" s="40"/>
      <c r="S56" s="110" t="e">
        <f>+#REF!-#REF!</f>
        <v>#REF!</v>
      </c>
    </row>
    <row r="57" spans="17:19" ht="19.5" thickBot="1">
      <c r="Q57" s="111" t="s">
        <v>72</v>
      </c>
      <c r="R57" s="112"/>
      <c r="S57" s="113" t="e">
        <f>+S56-#REF!</f>
        <v>#REF!</v>
      </c>
    </row>
    <row r="58" ht="19.5" thickTop="1"/>
  </sheetData>
  <printOptions/>
  <pageMargins left="0.75" right="0.75" top="1" bottom="1" header="0.512" footer="0.512"/>
  <pageSetup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4"/>
  <sheetViews>
    <sheetView view="pageBreakPreview" zoomScale="60" workbookViewId="0" topLeftCell="A1">
      <selection activeCell="H2" sqref="H2"/>
    </sheetView>
  </sheetViews>
  <sheetFormatPr defaultColWidth="9.00390625" defaultRowHeight="13.5"/>
  <cols>
    <col min="1" max="1" width="12.125" style="15" customWidth="1"/>
    <col min="2" max="2" width="12.625" style="3" customWidth="1"/>
    <col min="3" max="3" width="24.625" style="1" hidden="1" customWidth="1"/>
    <col min="4" max="4" width="23.75390625" style="1" hidden="1" customWidth="1"/>
    <col min="5" max="5" width="18.875" style="1" hidden="1" customWidth="1"/>
    <col min="6" max="6" width="9.875" style="2" hidden="1" customWidth="1"/>
    <col min="7" max="7" width="20.25390625" style="1" bestFit="1" customWidth="1"/>
    <col min="8" max="8" width="20.50390625" style="1" customWidth="1"/>
    <col min="9" max="9" width="20.75390625" style="1" customWidth="1"/>
    <col min="10" max="10" width="20.25390625" style="1" bestFit="1" customWidth="1"/>
    <col min="11" max="11" width="18.75390625" style="4" bestFit="1" customWidth="1"/>
    <col min="12" max="13" width="21.75390625" style="1" hidden="1" customWidth="1"/>
    <col min="14" max="14" width="17.75390625" style="1" hidden="1" customWidth="1"/>
    <col min="15" max="15" width="20.25390625" style="1" hidden="1" customWidth="1"/>
    <col min="16" max="16" width="21.875" style="4" hidden="1" customWidth="1"/>
    <col min="17" max="17" width="16.125" style="1" bestFit="1" customWidth="1"/>
    <col min="18" max="18" width="49.25390625" style="1" bestFit="1" customWidth="1"/>
    <col min="19" max="19" width="22.75390625" style="1" customWidth="1"/>
    <col min="20" max="21" width="29.00390625" style="1" customWidth="1"/>
    <col min="22" max="16384" width="9.00390625" style="1" customWidth="1"/>
  </cols>
  <sheetData>
    <row r="2" ht="19.5" thickBot="1"/>
    <row r="3" spans="3:21" ht="19.5" thickBot="1">
      <c r="C3" s="69" t="s">
        <v>11</v>
      </c>
      <c r="G3" s="71" t="s">
        <v>35</v>
      </c>
      <c r="L3" s="73" t="s">
        <v>1</v>
      </c>
      <c r="R3" s="82" t="s">
        <v>88</v>
      </c>
      <c r="S3" s="83"/>
      <c r="T3" s="117"/>
      <c r="U3" s="6"/>
    </row>
    <row r="4" spans="3:21" s="3" customFormat="1" ht="18.75">
      <c r="C4" s="5" t="s">
        <v>41</v>
      </c>
      <c r="D4" s="10" t="s">
        <v>42</v>
      </c>
      <c r="E4" s="10" t="s">
        <v>43</v>
      </c>
      <c r="F4" s="11" t="s">
        <v>44</v>
      </c>
      <c r="G4" s="70" t="s">
        <v>45</v>
      </c>
      <c r="H4" s="78" t="s">
        <v>86</v>
      </c>
      <c r="I4" s="12" t="s">
        <v>46</v>
      </c>
      <c r="J4" s="12" t="s">
        <v>47</v>
      </c>
      <c r="K4" s="13" t="s">
        <v>48</v>
      </c>
      <c r="L4" s="72" t="s">
        <v>49</v>
      </c>
      <c r="M4" s="9" t="s">
        <v>50</v>
      </c>
      <c r="N4" s="9" t="s">
        <v>51</v>
      </c>
      <c r="O4" s="9" t="s">
        <v>87</v>
      </c>
      <c r="P4" s="14" t="s">
        <v>52</v>
      </c>
      <c r="Q4" s="87"/>
      <c r="R4" s="92">
        <v>39.9608028873108</v>
      </c>
      <c r="S4" s="84" t="s">
        <v>89</v>
      </c>
      <c r="T4" s="118" t="s">
        <v>90</v>
      </c>
      <c r="U4" s="7"/>
    </row>
    <row r="5" spans="3:21" s="3" customFormat="1" ht="18.75">
      <c r="C5" s="5" t="s">
        <v>39</v>
      </c>
      <c r="D5" s="6" t="s">
        <v>12</v>
      </c>
      <c r="E5" s="6" t="s">
        <v>33</v>
      </c>
      <c r="F5" s="7" t="s">
        <v>34</v>
      </c>
      <c r="G5" s="70" t="s">
        <v>39</v>
      </c>
      <c r="H5" s="79" t="s">
        <v>12</v>
      </c>
      <c r="I5" s="6" t="s">
        <v>36</v>
      </c>
      <c r="J5" s="6" t="s">
        <v>33</v>
      </c>
      <c r="K5" s="8" t="s">
        <v>0</v>
      </c>
      <c r="L5" s="72" t="s">
        <v>39</v>
      </c>
      <c r="M5" s="6" t="s">
        <v>12</v>
      </c>
      <c r="N5" s="6" t="s">
        <v>36</v>
      </c>
      <c r="O5" s="6" t="s">
        <v>33</v>
      </c>
      <c r="P5" s="8" t="s">
        <v>34</v>
      </c>
      <c r="Q5" s="88" t="s">
        <v>37</v>
      </c>
      <c r="R5" s="86" t="s">
        <v>91</v>
      </c>
      <c r="S5" s="85" t="s">
        <v>55</v>
      </c>
      <c r="T5" s="119" t="s">
        <v>0</v>
      </c>
      <c r="U5" s="6"/>
    </row>
    <row r="6" spans="2:21" ht="18.75">
      <c r="B6" s="16" t="s">
        <v>38</v>
      </c>
      <c r="C6" s="17">
        <v>1992005000</v>
      </c>
      <c r="D6" s="18">
        <v>1846875000</v>
      </c>
      <c r="E6" s="18">
        <f>+C6-D6</f>
        <v>145130000</v>
      </c>
      <c r="F6" s="19">
        <f aca="true" t="shared" si="0" ref="F6:F19">+D6/C6*100</f>
        <v>92.71437571692842</v>
      </c>
      <c r="G6" s="20">
        <v>617475000</v>
      </c>
      <c r="H6" s="80">
        <v>63171000</v>
      </c>
      <c r="I6" s="18">
        <v>74138147</v>
      </c>
      <c r="J6" s="18">
        <f>+G6-H6-I6</f>
        <v>480165853</v>
      </c>
      <c r="K6" s="21">
        <f>+H6/G6*100</f>
        <v>10.230535649216566</v>
      </c>
      <c r="L6" s="22">
        <f>+C6+G6</f>
        <v>2609480000</v>
      </c>
      <c r="M6" s="18">
        <f>+D6+H6</f>
        <v>1910046000</v>
      </c>
      <c r="N6" s="18">
        <f>+I6</f>
        <v>74138147</v>
      </c>
      <c r="O6" s="18">
        <f>+L6-M6-N6</f>
        <v>625295853</v>
      </c>
      <c r="P6" s="21">
        <f>+M6/L6*100</f>
        <v>73.19642227570245</v>
      </c>
      <c r="Q6" s="89"/>
      <c r="R6" s="93">
        <f>+H6*0.399608028873108</f>
        <v>25243638.791943103</v>
      </c>
      <c r="S6" s="94"/>
      <c r="T6" s="120"/>
      <c r="U6" s="94"/>
    </row>
    <row r="7" spans="2:21" ht="18.75">
      <c r="B7" s="23" t="s">
        <v>13</v>
      </c>
      <c r="C7" s="24">
        <v>2070792000</v>
      </c>
      <c r="D7" s="25">
        <v>1922795000</v>
      </c>
      <c r="E7" s="25">
        <f>+C7-D7</f>
        <v>147997000</v>
      </c>
      <c r="F7" s="26">
        <f t="shared" si="0"/>
        <v>92.85312093150833</v>
      </c>
      <c r="G7" s="29">
        <v>623000000</v>
      </c>
      <c r="H7" s="81">
        <v>53643000</v>
      </c>
      <c r="I7" s="25">
        <v>92136208</v>
      </c>
      <c r="J7" s="25">
        <f aca="true" t="shared" si="1" ref="J7:J26">+G7-H7-I7</f>
        <v>477220792</v>
      </c>
      <c r="K7" s="27">
        <f aca="true" t="shared" si="2" ref="K7:K26">+H7/G7*100</f>
        <v>8.610433386837881</v>
      </c>
      <c r="L7" s="28">
        <f aca="true" t="shared" si="3" ref="L7:L26">+C7+G7</f>
        <v>2693792000</v>
      </c>
      <c r="M7" s="25">
        <f aca="true" t="shared" si="4" ref="M7:M26">+D7+H7</f>
        <v>1976438000</v>
      </c>
      <c r="N7" s="25">
        <f aca="true" t="shared" si="5" ref="N7:N26">+I7</f>
        <v>92136208</v>
      </c>
      <c r="O7" s="25">
        <f aca="true" t="shared" si="6" ref="O7:O26">+L7-M7-N7</f>
        <v>625217792</v>
      </c>
      <c r="P7" s="27">
        <f aca="true" t="shared" si="7" ref="P7:P26">+M7/L7*100</f>
        <v>73.37010429906987</v>
      </c>
      <c r="Q7" s="90">
        <v>1422540</v>
      </c>
      <c r="R7" s="93">
        <f aca="true" t="shared" si="8" ref="R7:R26">+H7*0.399608028873108</f>
        <v>21436173.49284013</v>
      </c>
      <c r="S7" s="114">
        <f aca="true" t="shared" si="9" ref="S7:S26">+Q7-R7</f>
        <v>-20013633.49284013</v>
      </c>
      <c r="T7" s="121">
        <f aca="true" t="shared" si="10" ref="T7:T26">+Q7/R7*100</f>
        <v>6.636165733940999</v>
      </c>
      <c r="U7" s="96"/>
    </row>
    <row r="8" spans="2:21" ht="18.75">
      <c r="B8" s="23" t="s">
        <v>14</v>
      </c>
      <c r="C8" s="24">
        <v>2125980000</v>
      </c>
      <c r="D8" s="25">
        <v>1984159000</v>
      </c>
      <c r="E8" s="25">
        <f aca="true" t="shared" si="11" ref="E8:E26">+C8-D8</f>
        <v>141821000</v>
      </c>
      <c r="F8" s="26">
        <f t="shared" si="0"/>
        <v>93.32914702866442</v>
      </c>
      <c r="G8" s="29">
        <v>620387000</v>
      </c>
      <c r="H8" s="81">
        <v>47850000</v>
      </c>
      <c r="I8" s="25">
        <v>85623765</v>
      </c>
      <c r="J8" s="25">
        <f t="shared" si="1"/>
        <v>486913235</v>
      </c>
      <c r="K8" s="27">
        <f t="shared" si="2"/>
        <v>7.712927575851847</v>
      </c>
      <c r="L8" s="28">
        <f t="shared" si="3"/>
        <v>2746367000</v>
      </c>
      <c r="M8" s="25">
        <f t="shared" si="4"/>
        <v>2032009000</v>
      </c>
      <c r="N8" s="25">
        <f t="shared" si="5"/>
        <v>85623765</v>
      </c>
      <c r="O8" s="25">
        <f t="shared" si="6"/>
        <v>628734235</v>
      </c>
      <c r="P8" s="27">
        <f t="shared" si="7"/>
        <v>73.98898253583735</v>
      </c>
      <c r="Q8" s="90">
        <v>391104</v>
      </c>
      <c r="R8" s="93">
        <f t="shared" si="8"/>
        <v>19121244.181578215</v>
      </c>
      <c r="S8" s="114">
        <f t="shared" si="9"/>
        <v>-18730140.181578215</v>
      </c>
      <c r="T8" s="121">
        <f t="shared" si="10"/>
        <v>2.0453899144115177</v>
      </c>
      <c r="U8" s="96"/>
    </row>
    <row r="9" spans="2:21" ht="18.75">
      <c r="B9" s="23" t="s">
        <v>15</v>
      </c>
      <c r="C9" s="24">
        <v>2218208000</v>
      </c>
      <c r="D9" s="25">
        <v>2070745000</v>
      </c>
      <c r="E9" s="25">
        <f t="shared" si="11"/>
        <v>147463000</v>
      </c>
      <c r="F9" s="26">
        <f t="shared" si="0"/>
        <v>93.35215633520392</v>
      </c>
      <c r="G9" s="29">
        <v>620360000</v>
      </c>
      <c r="H9" s="81">
        <v>48043000</v>
      </c>
      <c r="I9" s="25">
        <v>97216590</v>
      </c>
      <c r="J9" s="25">
        <f t="shared" si="1"/>
        <v>475100410</v>
      </c>
      <c r="K9" s="27">
        <f t="shared" si="2"/>
        <v>7.744374234315559</v>
      </c>
      <c r="L9" s="28">
        <f t="shared" si="3"/>
        <v>2838568000</v>
      </c>
      <c r="M9" s="25">
        <f t="shared" si="4"/>
        <v>2118788000</v>
      </c>
      <c r="N9" s="25">
        <f t="shared" si="5"/>
        <v>97216590</v>
      </c>
      <c r="O9" s="25">
        <f t="shared" si="6"/>
        <v>622563410</v>
      </c>
      <c r="P9" s="27">
        <f t="shared" si="7"/>
        <v>74.64284808396346</v>
      </c>
      <c r="Q9" s="90">
        <v>355930</v>
      </c>
      <c r="R9" s="93">
        <f t="shared" si="8"/>
        <v>19198368.53115073</v>
      </c>
      <c r="S9" s="114">
        <f t="shared" si="9"/>
        <v>-18842438.53115073</v>
      </c>
      <c r="T9" s="121">
        <f t="shared" si="10"/>
        <v>1.8539596186127902</v>
      </c>
      <c r="U9" s="96"/>
    </row>
    <row r="10" spans="2:21" ht="18.75">
      <c r="B10" s="23" t="s">
        <v>16</v>
      </c>
      <c r="C10" s="24">
        <v>2283609000</v>
      </c>
      <c r="D10" s="25">
        <v>2113932000</v>
      </c>
      <c r="E10" s="25">
        <f t="shared" si="11"/>
        <v>169677000</v>
      </c>
      <c r="F10" s="26">
        <f t="shared" si="0"/>
        <v>92.56978755995445</v>
      </c>
      <c r="G10" s="29">
        <v>618270000</v>
      </c>
      <c r="H10" s="81">
        <v>49832000</v>
      </c>
      <c r="I10" s="25">
        <v>118647769</v>
      </c>
      <c r="J10" s="25">
        <f t="shared" si="1"/>
        <v>449790231</v>
      </c>
      <c r="K10" s="27">
        <f t="shared" si="2"/>
        <v>8.05990910120174</v>
      </c>
      <c r="L10" s="28">
        <f t="shared" si="3"/>
        <v>2901879000</v>
      </c>
      <c r="M10" s="25">
        <f t="shared" si="4"/>
        <v>2163764000</v>
      </c>
      <c r="N10" s="25">
        <f t="shared" si="5"/>
        <v>118647769</v>
      </c>
      <c r="O10" s="25">
        <f t="shared" si="6"/>
        <v>619467231</v>
      </c>
      <c r="P10" s="27">
        <f t="shared" si="7"/>
        <v>74.56423923947209</v>
      </c>
      <c r="Q10" s="90">
        <v>1508830</v>
      </c>
      <c r="R10" s="93">
        <f t="shared" si="8"/>
        <v>19913267.29480472</v>
      </c>
      <c r="S10" s="114">
        <f t="shared" si="9"/>
        <v>-18404437.29480472</v>
      </c>
      <c r="T10" s="121">
        <f t="shared" si="10"/>
        <v>7.577008723192537</v>
      </c>
      <c r="U10" s="96"/>
    </row>
    <row r="11" spans="2:21" ht="18.75">
      <c r="B11" s="23" t="s">
        <v>17</v>
      </c>
      <c r="C11" s="24">
        <v>2313927000</v>
      </c>
      <c r="D11" s="25">
        <v>2138943000</v>
      </c>
      <c r="E11" s="25">
        <f t="shared" si="11"/>
        <v>174984000</v>
      </c>
      <c r="F11" s="26">
        <f t="shared" si="0"/>
        <v>92.43779082054014</v>
      </c>
      <c r="G11" s="29">
        <v>612188000</v>
      </c>
      <c r="H11" s="81">
        <v>46225000</v>
      </c>
      <c r="I11" s="25">
        <v>97037008</v>
      </c>
      <c r="J11" s="25">
        <f t="shared" si="1"/>
        <v>468925992</v>
      </c>
      <c r="K11" s="27">
        <f t="shared" si="2"/>
        <v>7.550785052957589</v>
      </c>
      <c r="L11" s="28">
        <f t="shared" si="3"/>
        <v>2926115000</v>
      </c>
      <c r="M11" s="25">
        <f t="shared" si="4"/>
        <v>2185168000</v>
      </c>
      <c r="N11" s="25">
        <f t="shared" si="5"/>
        <v>97037008</v>
      </c>
      <c r="O11" s="25">
        <f t="shared" si="6"/>
        <v>643909992</v>
      </c>
      <c r="P11" s="27">
        <f t="shared" si="7"/>
        <v>74.6781312422786</v>
      </c>
      <c r="Q11" s="90">
        <v>1031700</v>
      </c>
      <c r="R11" s="93">
        <f t="shared" si="8"/>
        <v>18471881.134659417</v>
      </c>
      <c r="S11" s="114">
        <f t="shared" si="9"/>
        <v>-17440181.134659417</v>
      </c>
      <c r="T11" s="121">
        <f t="shared" si="10"/>
        <v>5.5852459880991026</v>
      </c>
      <c r="U11" s="96"/>
    </row>
    <row r="12" spans="2:21" ht="18.75">
      <c r="B12" s="23" t="s">
        <v>18</v>
      </c>
      <c r="C12" s="24">
        <v>2368597000</v>
      </c>
      <c r="D12" s="25">
        <v>2173544000</v>
      </c>
      <c r="E12" s="25">
        <f t="shared" si="11"/>
        <v>195053000</v>
      </c>
      <c r="F12" s="26">
        <f t="shared" si="0"/>
        <v>91.76504065486868</v>
      </c>
      <c r="G12" s="29">
        <v>638272000</v>
      </c>
      <c r="H12" s="81">
        <v>50771000</v>
      </c>
      <c r="I12" s="25">
        <v>68248775</v>
      </c>
      <c r="J12" s="25">
        <f t="shared" si="1"/>
        <v>519252225</v>
      </c>
      <c r="K12" s="27">
        <f t="shared" si="2"/>
        <v>7.954445753534543</v>
      </c>
      <c r="L12" s="28">
        <f t="shared" si="3"/>
        <v>3006869000</v>
      </c>
      <c r="M12" s="25">
        <f t="shared" si="4"/>
        <v>2224315000</v>
      </c>
      <c r="N12" s="25">
        <f t="shared" si="5"/>
        <v>68248775</v>
      </c>
      <c r="O12" s="25">
        <f t="shared" si="6"/>
        <v>714305225</v>
      </c>
      <c r="P12" s="27">
        <f t="shared" si="7"/>
        <v>73.97445648613225</v>
      </c>
      <c r="Q12" s="90">
        <v>1575000</v>
      </c>
      <c r="R12" s="93">
        <f t="shared" si="8"/>
        <v>20288499.233916566</v>
      </c>
      <c r="S12" s="114">
        <f t="shared" si="9"/>
        <v>-18713499.233916566</v>
      </c>
      <c r="T12" s="122">
        <f t="shared" si="10"/>
        <v>7.763018751860416</v>
      </c>
      <c r="U12" s="97"/>
    </row>
    <row r="13" spans="2:21" ht="18.75">
      <c r="B13" s="23" t="s">
        <v>19</v>
      </c>
      <c r="C13" s="24">
        <v>2444048000</v>
      </c>
      <c r="D13" s="25">
        <v>2238256000</v>
      </c>
      <c r="E13" s="25">
        <f t="shared" si="11"/>
        <v>205792000</v>
      </c>
      <c r="F13" s="26">
        <f t="shared" si="0"/>
        <v>91.5798707717688</v>
      </c>
      <c r="G13" s="29">
        <v>702057000</v>
      </c>
      <c r="H13" s="81">
        <v>58380000</v>
      </c>
      <c r="I13" s="25">
        <v>69866044</v>
      </c>
      <c r="J13" s="25">
        <f t="shared" si="1"/>
        <v>573810956</v>
      </c>
      <c r="K13" s="27">
        <f t="shared" si="2"/>
        <v>8.315564120861982</v>
      </c>
      <c r="L13" s="28">
        <f t="shared" si="3"/>
        <v>3146105000</v>
      </c>
      <c r="M13" s="25">
        <f t="shared" si="4"/>
        <v>2296636000</v>
      </c>
      <c r="N13" s="25">
        <f t="shared" si="5"/>
        <v>69866044</v>
      </c>
      <c r="O13" s="25">
        <f t="shared" si="6"/>
        <v>779602956</v>
      </c>
      <c r="P13" s="27">
        <f t="shared" si="7"/>
        <v>72.99934363284125</v>
      </c>
      <c r="Q13" s="90">
        <v>1176659</v>
      </c>
      <c r="R13" s="93">
        <f t="shared" si="8"/>
        <v>23329116.725612044</v>
      </c>
      <c r="S13" s="114">
        <f t="shared" si="9"/>
        <v>-22152457.725612044</v>
      </c>
      <c r="T13" s="121">
        <f t="shared" si="10"/>
        <v>5.043735748075692</v>
      </c>
      <c r="U13" s="96"/>
    </row>
    <row r="14" spans="2:21" ht="18.75">
      <c r="B14" s="23" t="s">
        <v>20</v>
      </c>
      <c r="C14" s="24">
        <v>2651196000</v>
      </c>
      <c r="D14" s="25">
        <v>2407757000</v>
      </c>
      <c r="E14" s="25">
        <f t="shared" si="11"/>
        <v>243439000</v>
      </c>
      <c r="F14" s="26">
        <f t="shared" si="0"/>
        <v>90.81776677393901</v>
      </c>
      <c r="G14" s="29">
        <v>770868000</v>
      </c>
      <c r="H14" s="81">
        <v>67050000</v>
      </c>
      <c r="I14" s="25">
        <v>72495682</v>
      </c>
      <c r="J14" s="25">
        <f t="shared" si="1"/>
        <v>631322318</v>
      </c>
      <c r="K14" s="27">
        <f t="shared" si="2"/>
        <v>8.697987204034932</v>
      </c>
      <c r="L14" s="28">
        <f t="shared" si="3"/>
        <v>3422064000</v>
      </c>
      <c r="M14" s="25">
        <f t="shared" si="4"/>
        <v>2474807000</v>
      </c>
      <c r="N14" s="25">
        <f t="shared" si="5"/>
        <v>72495682</v>
      </c>
      <c r="O14" s="25">
        <f t="shared" si="6"/>
        <v>874761318</v>
      </c>
      <c r="P14" s="27">
        <f t="shared" si="7"/>
        <v>72.31913254690735</v>
      </c>
      <c r="Q14" s="90">
        <v>1031200</v>
      </c>
      <c r="R14" s="93">
        <f t="shared" si="8"/>
        <v>26793718.33594189</v>
      </c>
      <c r="S14" s="114">
        <f t="shared" si="9"/>
        <v>-25762518.33594189</v>
      </c>
      <c r="T14" s="121">
        <f t="shared" si="10"/>
        <v>3.848663283948603</v>
      </c>
      <c r="U14" s="96"/>
    </row>
    <row r="15" spans="2:21" ht="18.75">
      <c r="B15" s="23" t="s">
        <v>21</v>
      </c>
      <c r="C15" s="24">
        <v>2791471000</v>
      </c>
      <c r="D15" s="25">
        <v>2527239000</v>
      </c>
      <c r="E15" s="25">
        <f t="shared" si="11"/>
        <v>264232000</v>
      </c>
      <c r="F15" s="26">
        <f t="shared" si="0"/>
        <v>90.53430968833278</v>
      </c>
      <c r="G15" s="29">
        <v>864898000</v>
      </c>
      <c r="H15" s="81">
        <v>72102000</v>
      </c>
      <c r="I15" s="25">
        <v>64462634</v>
      </c>
      <c r="J15" s="25">
        <f t="shared" si="1"/>
        <v>728333366</v>
      </c>
      <c r="K15" s="27">
        <f t="shared" si="2"/>
        <v>8.336474358826127</v>
      </c>
      <c r="L15" s="28">
        <f t="shared" si="3"/>
        <v>3656369000</v>
      </c>
      <c r="M15" s="25">
        <f t="shared" si="4"/>
        <v>2599341000</v>
      </c>
      <c r="N15" s="25">
        <f t="shared" si="5"/>
        <v>64462634</v>
      </c>
      <c r="O15" s="25">
        <f t="shared" si="6"/>
        <v>992565366</v>
      </c>
      <c r="P15" s="27">
        <f t="shared" si="7"/>
        <v>71.09077338747812</v>
      </c>
      <c r="Q15" s="90">
        <v>890900</v>
      </c>
      <c r="R15" s="93">
        <f t="shared" si="8"/>
        <v>28812538.09780883</v>
      </c>
      <c r="S15" s="114">
        <f t="shared" si="9"/>
        <v>-27921638.09780883</v>
      </c>
      <c r="T15" s="121">
        <f t="shared" si="10"/>
        <v>3.092056649003623</v>
      </c>
      <c r="U15" s="96"/>
    </row>
    <row r="16" spans="2:21" ht="18.75">
      <c r="B16" s="23" t="s">
        <v>22</v>
      </c>
      <c r="C16" s="24">
        <v>2919808000</v>
      </c>
      <c r="D16" s="25">
        <v>2655045000</v>
      </c>
      <c r="E16" s="25">
        <f t="shared" si="11"/>
        <v>264763000</v>
      </c>
      <c r="F16" s="26">
        <f t="shared" si="0"/>
        <v>90.93217773223445</v>
      </c>
      <c r="G16" s="29">
        <v>973330000</v>
      </c>
      <c r="H16" s="81">
        <v>79459000</v>
      </c>
      <c r="I16" s="25">
        <v>96965096</v>
      </c>
      <c r="J16" s="25">
        <f t="shared" si="1"/>
        <v>796905904</v>
      </c>
      <c r="K16" s="27">
        <f t="shared" si="2"/>
        <v>8.163623848026877</v>
      </c>
      <c r="L16" s="28">
        <f t="shared" si="3"/>
        <v>3893138000</v>
      </c>
      <c r="M16" s="25">
        <f t="shared" si="4"/>
        <v>2734504000</v>
      </c>
      <c r="N16" s="25">
        <f t="shared" si="5"/>
        <v>96965096</v>
      </c>
      <c r="O16" s="25">
        <f t="shared" si="6"/>
        <v>1061668904</v>
      </c>
      <c r="P16" s="27">
        <f t="shared" si="7"/>
        <v>70.23907192604013</v>
      </c>
      <c r="Q16" s="90">
        <v>993000</v>
      </c>
      <c r="R16" s="93">
        <f t="shared" si="8"/>
        <v>31752454.366228286</v>
      </c>
      <c r="S16" s="114">
        <f t="shared" si="9"/>
        <v>-30759454.366228286</v>
      </c>
      <c r="T16" s="121">
        <f t="shared" si="10"/>
        <v>3.127317304504652</v>
      </c>
      <c r="U16" s="96"/>
    </row>
    <row r="17" spans="2:21" ht="18.75">
      <c r="B17" s="23" t="s">
        <v>23</v>
      </c>
      <c r="C17" s="24">
        <v>2985340000</v>
      </c>
      <c r="D17" s="25">
        <v>2695384000</v>
      </c>
      <c r="E17" s="25">
        <f t="shared" si="11"/>
        <v>289956000</v>
      </c>
      <c r="F17" s="26">
        <f t="shared" si="0"/>
        <v>90.2873374557002</v>
      </c>
      <c r="G17" s="29">
        <v>1052273000</v>
      </c>
      <c r="H17" s="81">
        <v>95866000</v>
      </c>
      <c r="I17" s="25">
        <v>106704840</v>
      </c>
      <c r="J17" s="25">
        <f t="shared" si="1"/>
        <v>849702160</v>
      </c>
      <c r="K17" s="27">
        <f t="shared" si="2"/>
        <v>9.110373448715304</v>
      </c>
      <c r="L17" s="28">
        <f t="shared" si="3"/>
        <v>4037613000</v>
      </c>
      <c r="M17" s="25">
        <f t="shared" si="4"/>
        <v>2791250000</v>
      </c>
      <c r="N17" s="25">
        <f t="shared" si="5"/>
        <v>106704840</v>
      </c>
      <c r="O17" s="25">
        <f t="shared" si="6"/>
        <v>1139658160</v>
      </c>
      <c r="P17" s="27">
        <f t="shared" si="7"/>
        <v>69.13119211771905</v>
      </c>
      <c r="Q17" s="90">
        <v>660800</v>
      </c>
      <c r="R17" s="93">
        <f t="shared" si="8"/>
        <v>38308823.29594937</v>
      </c>
      <c r="S17" s="114">
        <f t="shared" si="9"/>
        <v>-37648023.29594937</v>
      </c>
      <c r="T17" s="121">
        <f t="shared" si="10"/>
        <v>1.7249289932376244</v>
      </c>
      <c r="U17" s="96"/>
    </row>
    <row r="18" spans="2:21" ht="18.75">
      <c r="B18" s="23" t="s">
        <v>24</v>
      </c>
      <c r="C18" s="24">
        <v>3267680000</v>
      </c>
      <c r="D18" s="25">
        <v>2909163000</v>
      </c>
      <c r="E18" s="25">
        <f t="shared" si="11"/>
        <v>358517000</v>
      </c>
      <c r="F18" s="26">
        <f t="shared" si="0"/>
        <v>89.02839323311952</v>
      </c>
      <c r="G18" s="29">
        <v>1132911000</v>
      </c>
      <c r="H18" s="81">
        <v>100407000</v>
      </c>
      <c r="I18" s="25">
        <v>73250898</v>
      </c>
      <c r="J18" s="25">
        <f t="shared" si="1"/>
        <v>959253102</v>
      </c>
      <c r="K18" s="27">
        <f t="shared" si="2"/>
        <v>8.862743851900106</v>
      </c>
      <c r="L18" s="28">
        <f t="shared" si="3"/>
        <v>4400591000</v>
      </c>
      <c r="M18" s="25">
        <f t="shared" si="4"/>
        <v>3009570000</v>
      </c>
      <c r="N18" s="25">
        <f t="shared" si="5"/>
        <v>73250898</v>
      </c>
      <c r="O18" s="25">
        <f t="shared" si="6"/>
        <v>1317770102</v>
      </c>
      <c r="P18" s="27">
        <f t="shared" si="7"/>
        <v>68.39013214361435</v>
      </c>
      <c r="Q18" s="90">
        <v>1694600</v>
      </c>
      <c r="R18" s="93">
        <f t="shared" si="8"/>
        <v>40123443.35506215</v>
      </c>
      <c r="S18" s="114">
        <f t="shared" si="9"/>
        <v>-38428843.35506215</v>
      </c>
      <c r="T18" s="121">
        <f t="shared" si="10"/>
        <v>4.223466029582932</v>
      </c>
      <c r="U18" s="96"/>
    </row>
    <row r="19" spans="1:21" ht="18.75">
      <c r="A19" s="15" t="s">
        <v>40</v>
      </c>
      <c r="B19" s="23" t="s">
        <v>25</v>
      </c>
      <c r="C19" s="24">
        <v>3307218000</v>
      </c>
      <c r="D19" s="25">
        <v>2950282000</v>
      </c>
      <c r="E19" s="25">
        <f t="shared" si="11"/>
        <v>356936000</v>
      </c>
      <c r="F19" s="26">
        <f t="shared" si="0"/>
        <v>89.20736401410491</v>
      </c>
      <c r="G19" s="29">
        <v>1304078000</v>
      </c>
      <c r="H19" s="81">
        <v>109919000</v>
      </c>
      <c r="I19" s="25">
        <v>105940022</v>
      </c>
      <c r="J19" s="25">
        <f t="shared" si="1"/>
        <v>1088218978</v>
      </c>
      <c r="K19" s="27">
        <f t="shared" si="2"/>
        <v>8.428866984950286</v>
      </c>
      <c r="L19" s="28">
        <f t="shared" si="3"/>
        <v>4611296000</v>
      </c>
      <c r="M19" s="25">
        <f t="shared" si="4"/>
        <v>3060201000</v>
      </c>
      <c r="N19" s="25">
        <f t="shared" si="5"/>
        <v>105940022</v>
      </c>
      <c r="O19" s="25">
        <f t="shared" si="6"/>
        <v>1445154978</v>
      </c>
      <c r="P19" s="27">
        <f t="shared" si="7"/>
        <v>66.36314389707361</v>
      </c>
      <c r="Q19" s="90">
        <v>952100</v>
      </c>
      <c r="R19" s="93">
        <f t="shared" si="8"/>
        <v>43924514.92570315</v>
      </c>
      <c r="S19" s="114">
        <f t="shared" si="9"/>
        <v>-42972414.92570315</v>
      </c>
      <c r="T19" s="121">
        <f t="shared" si="10"/>
        <v>2.1675822752065566</v>
      </c>
      <c r="U19" s="96"/>
    </row>
    <row r="20" spans="2:21" ht="18.75">
      <c r="B20" s="23" t="s">
        <v>26</v>
      </c>
      <c r="C20" s="24">
        <v>3381316000</v>
      </c>
      <c r="D20" s="25">
        <v>3000287000</v>
      </c>
      <c r="E20" s="25">
        <f t="shared" si="11"/>
        <v>381029000</v>
      </c>
      <c r="F20" s="26">
        <f aca="true" t="shared" si="12" ref="F20:F26">+D20/C20*100</f>
        <v>88.73134010545006</v>
      </c>
      <c r="G20" s="29">
        <v>1438919000</v>
      </c>
      <c r="H20" s="81">
        <v>111375000</v>
      </c>
      <c r="I20" s="25">
        <v>211836178</v>
      </c>
      <c r="J20" s="25">
        <f t="shared" si="1"/>
        <v>1115707822</v>
      </c>
      <c r="K20" s="27">
        <f t="shared" si="2"/>
        <v>7.740185514264527</v>
      </c>
      <c r="L20" s="28">
        <f t="shared" si="3"/>
        <v>4820235000</v>
      </c>
      <c r="M20" s="25">
        <f t="shared" si="4"/>
        <v>3111662000</v>
      </c>
      <c r="N20" s="25">
        <f t="shared" si="5"/>
        <v>211836178</v>
      </c>
      <c r="O20" s="25">
        <f t="shared" si="6"/>
        <v>1496736822</v>
      </c>
      <c r="P20" s="27">
        <f t="shared" si="7"/>
        <v>64.55415555465656</v>
      </c>
      <c r="Q20" s="90">
        <v>527500</v>
      </c>
      <c r="R20" s="93">
        <f t="shared" si="8"/>
        <v>44506344.2157424</v>
      </c>
      <c r="S20" s="114">
        <f t="shared" si="9"/>
        <v>-43978844.2157424</v>
      </c>
      <c r="T20" s="121">
        <f t="shared" si="10"/>
        <v>1.185224284976022</v>
      </c>
      <c r="U20" s="96"/>
    </row>
    <row r="21" spans="2:21" ht="18.75">
      <c r="B21" s="23" t="s">
        <v>27</v>
      </c>
      <c r="C21" s="24">
        <v>3418774000</v>
      </c>
      <c r="D21" s="25">
        <v>3060113000</v>
      </c>
      <c r="E21" s="25">
        <f t="shared" si="11"/>
        <v>358661000</v>
      </c>
      <c r="F21" s="26">
        <f t="shared" si="12"/>
        <v>89.50907547559447</v>
      </c>
      <c r="G21" s="29">
        <v>1486257000</v>
      </c>
      <c r="H21" s="81">
        <v>106939000</v>
      </c>
      <c r="I21" s="25">
        <v>176173150</v>
      </c>
      <c r="J21" s="25">
        <f t="shared" si="1"/>
        <v>1203144850</v>
      </c>
      <c r="K21" s="27">
        <f t="shared" si="2"/>
        <v>7.195188988176339</v>
      </c>
      <c r="L21" s="28">
        <f t="shared" si="3"/>
        <v>4905031000</v>
      </c>
      <c r="M21" s="25">
        <f t="shared" si="4"/>
        <v>3167052000</v>
      </c>
      <c r="N21" s="25">
        <f t="shared" si="5"/>
        <v>176173150</v>
      </c>
      <c r="O21" s="25">
        <f t="shared" si="6"/>
        <v>1561805850</v>
      </c>
      <c r="P21" s="27">
        <f t="shared" si="7"/>
        <v>64.56742067481326</v>
      </c>
      <c r="Q21" s="90">
        <v>170669</v>
      </c>
      <c r="R21" s="93">
        <f t="shared" si="8"/>
        <v>42733682.9996613</v>
      </c>
      <c r="S21" s="114">
        <f t="shared" si="9"/>
        <v>-42563013.9996613</v>
      </c>
      <c r="T21" s="121">
        <f t="shared" si="10"/>
        <v>0.39937816733781806</v>
      </c>
      <c r="U21" s="96"/>
    </row>
    <row r="22" spans="2:21" ht="18.75">
      <c r="B22" s="23" t="s">
        <v>28</v>
      </c>
      <c r="C22" s="24">
        <v>3513674000</v>
      </c>
      <c r="D22" s="25">
        <v>3172601000</v>
      </c>
      <c r="E22" s="25">
        <f t="shared" si="11"/>
        <v>341073000</v>
      </c>
      <c r="F22" s="26">
        <f t="shared" si="12"/>
        <v>90.29298107906425</v>
      </c>
      <c r="G22" s="29">
        <v>1552083000</v>
      </c>
      <c r="H22" s="81">
        <v>116862000</v>
      </c>
      <c r="I22" s="25">
        <v>362414421</v>
      </c>
      <c r="J22" s="25">
        <f t="shared" si="1"/>
        <v>1072806579</v>
      </c>
      <c r="K22" s="27">
        <f t="shared" si="2"/>
        <v>7.529365375434175</v>
      </c>
      <c r="L22" s="28">
        <f t="shared" si="3"/>
        <v>5065757000</v>
      </c>
      <c r="M22" s="25">
        <f t="shared" si="4"/>
        <v>3289463000</v>
      </c>
      <c r="N22" s="25">
        <f t="shared" si="5"/>
        <v>362414421</v>
      </c>
      <c r="O22" s="25">
        <f t="shared" si="6"/>
        <v>1413879579</v>
      </c>
      <c r="P22" s="27">
        <f t="shared" si="7"/>
        <v>64.93527028635602</v>
      </c>
      <c r="Q22" s="90">
        <v>88900</v>
      </c>
      <c r="R22" s="93">
        <f t="shared" si="8"/>
        <v>46698993.47016914</v>
      </c>
      <c r="S22" s="114">
        <f t="shared" si="9"/>
        <v>-46610093.47016914</v>
      </c>
      <c r="T22" s="121">
        <f t="shared" si="10"/>
        <v>0.19036812871949466</v>
      </c>
      <c r="U22" s="96"/>
    </row>
    <row r="23" spans="2:21" ht="18.75">
      <c r="B23" s="23" t="s">
        <v>29</v>
      </c>
      <c r="C23" s="24">
        <v>3980582000</v>
      </c>
      <c r="D23" s="25">
        <v>3608536000</v>
      </c>
      <c r="E23" s="25">
        <f t="shared" si="11"/>
        <v>372046000</v>
      </c>
      <c r="F23" s="26">
        <f t="shared" si="12"/>
        <v>90.65347730557993</v>
      </c>
      <c r="G23" s="29">
        <v>1399235000</v>
      </c>
      <c r="H23" s="81">
        <v>140123000</v>
      </c>
      <c r="I23" s="25">
        <v>205745719</v>
      </c>
      <c r="J23" s="25">
        <f t="shared" si="1"/>
        <v>1053366281</v>
      </c>
      <c r="K23" s="27">
        <f t="shared" si="2"/>
        <v>10.014257790864294</v>
      </c>
      <c r="L23" s="28">
        <f t="shared" si="3"/>
        <v>5379817000</v>
      </c>
      <c r="M23" s="25">
        <f t="shared" si="4"/>
        <v>3748659000</v>
      </c>
      <c r="N23" s="25">
        <f t="shared" si="5"/>
        <v>205745719</v>
      </c>
      <c r="O23" s="25">
        <f t="shared" si="6"/>
        <v>1425412281</v>
      </c>
      <c r="P23" s="27">
        <f t="shared" si="7"/>
        <v>69.68004673764926</v>
      </c>
      <c r="Q23" s="90">
        <v>696800</v>
      </c>
      <c r="R23" s="93">
        <f t="shared" si="8"/>
        <v>55994275.82978651</v>
      </c>
      <c r="S23" s="114">
        <f t="shared" si="9"/>
        <v>-55297475.82978651</v>
      </c>
      <c r="T23" s="121">
        <f t="shared" si="10"/>
        <v>1.244412914845365</v>
      </c>
      <c r="U23" s="96"/>
    </row>
    <row r="24" spans="1:21" ht="18.75">
      <c r="A24" s="15" t="s">
        <v>77</v>
      </c>
      <c r="B24" s="23" t="s">
        <v>30</v>
      </c>
      <c r="C24" s="24">
        <v>4011613500</v>
      </c>
      <c r="D24" s="25">
        <v>3683490984</v>
      </c>
      <c r="E24" s="25">
        <f t="shared" si="11"/>
        <v>328122516</v>
      </c>
      <c r="F24" s="26">
        <f t="shared" si="12"/>
        <v>91.82068471950251</v>
      </c>
      <c r="G24" s="29">
        <v>1404285011</v>
      </c>
      <c r="H24" s="81">
        <v>169845723</v>
      </c>
      <c r="I24" s="25">
        <v>169141545</v>
      </c>
      <c r="J24" s="25">
        <f t="shared" si="1"/>
        <v>1065297743</v>
      </c>
      <c r="K24" s="27">
        <f t="shared" si="2"/>
        <v>12.094818478412144</v>
      </c>
      <c r="L24" s="28">
        <f t="shared" si="3"/>
        <v>5415898511</v>
      </c>
      <c r="M24" s="25">
        <f t="shared" si="4"/>
        <v>3853336707</v>
      </c>
      <c r="N24" s="25">
        <f t="shared" si="5"/>
        <v>169141545</v>
      </c>
      <c r="O24" s="25">
        <f t="shared" si="6"/>
        <v>1393420259</v>
      </c>
      <c r="P24" s="27">
        <f t="shared" si="7"/>
        <v>71.14861364506098</v>
      </c>
      <c r="Q24" s="90">
        <v>4356528</v>
      </c>
      <c r="R24" s="93">
        <f t="shared" si="8"/>
        <v>67871714.5805579</v>
      </c>
      <c r="S24" s="114">
        <f t="shared" si="9"/>
        <v>-63515186.5805579</v>
      </c>
      <c r="T24" s="121">
        <f t="shared" si="10"/>
        <v>6.418768152422576</v>
      </c>
      <c r="U24" s="96"/>
    </row>
    <row r="25" spans="2:21" ht="18.75">
      <c r="B25" s="23" t="s">
        <v>31</v>
      </c>
      <c r="C25" s="24">
        <v>3994612240</v>
      </c>
      <c r="D25" s="25">
        <v>3695864956</v>
      </c>
      <c r="E25" s="25">
        <f t="shared" si="11"/>
        <v>298747284</v>
      </c>
      <c r="F25" s="26">
        <f t="shared" si="12"/>
        <v>92.52124446501972</v>
      </c>
      <c r="G25" s="29">
        <v>1374032359</v>
      </c>
      <c r="H25" s="25">
        <v>171232000</v>
      </c>
      <c r="I25" s="25">
        <v>208639389</v>
      </c>
      <c r="J25" s="25">
        <f t="shared" si="1"/>
        <v>994160970</v>
      </c>
      <c r="K25" s="27">
        <f t="shared" si="2"/>
        <v>12.462006362398922</v>
      </c>
      <c r="L25" s="28">
        <f t="shared" si="3"/>
        <v>5368644599</v>
      </c>
      <c r="M25" s="25">
        <f t="shared" si="4"/>
        <v>3867096956</v>
      </c>
      <c r="N25" s="25">
        <f t="shared" si="5"/>
        <v>208639389</v>
      </c>
      <c r="O25" s="25">
        <f t="shared" si="6"/>
        <v>1292908254</v>
      </c>
      <c r="P25" s="27">
        <f t="shared" si="7"/>
        <v>72.0311595355057</v>
      </c>
      <c r="Q25" s="124">
        <v>2618662</v>
      </c>
      <c r="R25" s="125">
        <f t="shared" si="8"/>
        <v>68425682.00000003</v>
      </c>
      <c r="S25" s="94">
        <f t="shared" si="9"/>
        <v>-65807020.00000003</v>
      </c>
      <c r="T25" s="121">
        <f t="shared" si="10"/>
        <v>3.82701629484672</v>
      </c>
      <c r="U25" s="96"/>
    </row>
    <row r="26" spans="1:21" ht="19.5" thickBot="1">
      <c r="A26" s="3" t="s">
        <v>93</v>
      </c>
      <c r="B26" s="30" t="s">
        <v>32</v>
      </c>
      <c r="C26" s="31">
        <v>3242648000</v>
      </c>
      <c r="D26" s="32">
        <v>1146280112</v>
      </c>
      <c r="E26" s="32">
        <f t="shared" si="11"/>
        <v>2096367888</v>
      </c>
      <c r="F26" s="33">
        <f t="shared" si="12"/>
        <v>35.35012471288897</v>
      </c>
      <c r="G26" s="34">
        <v>1287672722</v>
      </c>
      <c r="H26" s="35">
        <v>96136673</v>
      </c>
      <c r="I26" s="35">
        <v>0</v>
      </c>
      <c r="J26" s="35">
        <f t="shared" si="1"/>
        <v>1191536049</v>
      </c>
      <c r="K26" s="36">
        <f t="shared" si="2"/>
        <v>7.465924482012907</v>
      </c>
      <c r="L26" s="37">
        <f t="shared" si="3"/>
        <v>4530320722</v>
      </c>
      <c r="M26" s="38">
        <f t="shared" si="4"/>
        <v>1242416785</v>
      </c>
      <c r="N26" s="38">
        <f t="shared" si="5"/>
        <v>0</v>
      </c>
      <c r="O26" s="38">
        <f t="shared" si="6"/>
        <v>3287903937</v>
      </c>
      <c r="P26" s="39">
        <f t="shared" si="7"/>
        <v>27.42447745402693</v>
      </c>
      <c r="Q26" s="91">
        <v>3028306</v>
      </c>
      <c r="R26" s="126">
        <f t="shared" si="8"/>
        <v>38416986.39994854</v>
      </c>
      <c r="S26" s="95">
        <f t="shared" si="9"/>
        <v>-35388680.39994854</v>
      </c>
      <c r="T26" s="123">
        <f t="shared" si="10"/>
        <v>7.8827265847277825</v>
      </c>
      <c r="U26" s="96"/>
    </row>
    <row r="27" spans="16:17" ht="18.75">
      <c r="P27" s="68" t="s">
        <v>94</v>
      </c>
      <c r="Q27" s="1">
        <f>AVERAGE(Q7:Q24)</f>
        <v>1084708.888888889</v>
      </c>
    </row>
    <row r="34" spans="6:11" ht="18.75">
      <c r="F34" s="1"/>
      <c r="K34" s="1"/>
    </row>
  </sheetData>
  <printOptions/>
  <pageMargins left="0.75" right="0.75" top="1" bottom="1" header="0.512" footer="0.512"/>
  <pageSetup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Saga</cp:lastModifiedBy>
  <cp:lastPrinted>2008-11-25T23:25:41Z</cp:lastPrinted>
  <dcterms:created xsi:type="dcterms:W3CDTF">1997-01-08T22:48:59Z</dcterms:created>
  <dcterms:modified xsi:type="dcterms:W3CDTF">2008-11-25T23:25:47Z</dcterms:modified>
  <cp:category/>
  <cp:version/>
  <cp:contentType/>
  <cp:contentStatus/>
</cp:coreProperties>
</file>